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1\Za VTOBS\"/>
    </mc:Choice>
  </mc:AlternateContent>
  <bookViews>
    <workbookView xWindow="0" yWindow="0" windowWidth="28800" windowHeight="11235"/>
  </bookViews>
  <sheets>
    <sheet name="31052021" sheetId="1" r:id="rId1"/>
    <sheet name="Pril1_3105202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xlfn_SUMIFS">NA()</definedName>
    <definedName name="_xlnm._FilterDatabase" localSheetId="1" hidden="1">Pril1_31052021!$A$1:$GG$401</definedName>
    <definedName name="GROUPS" localSheetId="0">[1]Groups!$A$1:$A$27</definedName>
    <definedName name="GROUPS" localSheetId="1">[2]Groups!$A$1:$A$27</definedName>
    <definedName name="GROUPS">[3]Groups!$A$1:$A$27</definedName>
    <definedName name="GROUPS2" localSheetId="0">[1]Groups!$A$1:$B$27</definedName>
    <definedName name="GROUPS2" localSheetId="1">[2]Groups!$A$1:$B$27</definedName>
    <definedName name="GROUPS2">[3]Groups!$A$1:$B$27</definedName>
    <definedName name="ll">[4]list!$A$421:$B$709</definedName>
    <definedName name="mm">[4]Groups!$A$1:$B$27</definedName>
    <definedName name="oo">[4]list!$A$281:$B$304</definedName>
    <definedName name="OP_LIST" localSheetId="0">[1]list!$A$281:$A$304</definedName>
    <definedName name="OP_LIST" localSheetId="1">[2]list!$A$281:$A$304</definedName>
    <definedName name="OP_LIST">[3]list!$A$281:$A$304</definedName>
    <definedName name="OP_LIST2" localSheetId="0">[1]list!$A$281:$B$304</definedName>
    <definedName name="OP_LIST2" localSheetId="1">[2]list!$A$281:$B$304</definedName>
    <definedName name="OP_LIST2">[3]list!$A$281:$B$304</definedName>
    <definedName name="PRBK" localSheetId="0">[1]list!$A$421:$B$709</definedName>
    <definedName name="PRBK" localSheetId="1">[2]list!$A$421:$B$709</definedName>
    <definedName name="PRBK">[3]list!$A$421:$B$709</definedName>
    <definedName name="ss">[4]list!$A$281:$B$304</definedName>
    <definedName name="в">[1]list!$A$281:$A$304</definedName>
    <definedName name="з">[5]list!$A$281:$A$304</definedName>
    <definedName name="_xlnm.Print_Titles" localSheetId="1">Pril1_31052021!$6:$7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8" i="2" l="1"/>
  <c r="Y388" i="2"/>
  <c r="V388" i="2"/>
  <c r="S388" i="2"/>
  <c r="P388" i="2"/>
  <c r="M388" i="2"/>
  <c r="J388" i="2"/>
  <c r="G388" i="2"/>
  <c r="D388" i="2" s="1"/>
  <c r="C388" i="2"/>
  <c r="B388" i="2"/>
  <c r="AA387" i="2"/>
  <c r="Z387" i="2"/>
  <c r="X387" i="2"/>
  <c r="W387" i="2"/>
  <c r="U387" i="2"/>
  <c r="T387" i="2"/>
  <c r="R387" i="2"/>
  <c r="Q387" i="2"/>
  <c r="O387" i="2"/>
  <c r="P387" i="2" s="1"/>
  <c r="N387" i="2"/>
  <c r="L387" i="2"/>
  <c r="K387" i="2"/>
  <c r="I387" i="2"/>
  <c r="H387" i="2"/>
  <c r="F387" i="2"/>
  <c r="E387" i="2"/>
  <c r="AB386" i="2"/>
  <c r="Y386" i="2"/>
  <c r="V386" i="2"/>
  <c r="S386" i="2"/>
  <c r="P386" i="2"/>
  <c r="M386" i="2"/>
  <c r="J386" i="2"/>
  <c r="F386" i="2"/>
  <c r="C386" i="2" s="1"/>
  <c r="E386" i="2"/>
  <c r="AA385" i="2"/>
  <c r="AB385" i="2" s="1"/>
  <c r="Z385" i="2"/>
  <c r="X385" i="2"/>
  <c r="W385" i="2"/>
  <c r="U385" i="2"/>
  <c r="T385" i="2"/>
  <c r="R385" i="2"/>
  <c r="Q385" i="2"/>
  <c r="O385" i="2"/>
  <c r="P385" i="2" s="1"/>
  <c r="N385" i="2"/>
  <c r="L385" i="2"/>
  <c r="K385" i="2"/>
  <c r="I385" i="2"/>
  <c r="H385" i="2"/>
  <c r="AB384" i="2"/>
  <c r="Y384" i="2"/>
  <c r="V384" i="2"/>
  <c r="S384" i="2"/>
  <c r="P384" i="2"/>
  <c r="M384" i="2"/>
  <c r="J384" i="2"/>
  <c r="G384" i="2"/>
  <c r="C384" i="2"/>
  <c r="B384" i="2"/>
  <c r="AA383" i="2"/>
  <c r="Z383" i="2"/>
  <c r="X383" i="2"/>
  <c r="W383" i="2"/>
  <c r="U383" i="2"/>
  <c r="V383" i="2" s="1"/>
  <c r="T383" i="2"/>
  <c r="R383" i="2"/>
  <c r="Q383" i="2"/>
  <c r="O383" i="2"/>
  <c r="N383" i="2"/>
  <c r="L383" i="2"/>
  <c r="M383" i="2" s="1"/>
  <c r="K383" i="2"/>
  <c r="I383" i="2"/>
  <c r="H383" i="2"/>
  <c r="F383" i="2"/>
  <c r="E383" i="2"/>
  <c r="AB382" i="2"/>
  <c r="Y382" i="2"/>
  <c r="V382" i="2"/>
  <c r="S382" i="2"/>
  <c r="P382" i="2"/>
  <c r="M382" i="2"/>
  <c r="J382" i="2"/>
  <c r="G382" i="2"/>
  <c r="C382" i="2"/>
  <c r="B382" i="2"/>
  <c r="AB381" i="2"/>
  <c r="Y381" i="2"/>
  <c r="V381" i="2"/>
  <c r="S381" i="2"/>
  <c r="P381" i="2"/>
  <c r="M381" i="2"/>
  <c r="J381" i="2"/>
  <c r="G381" i="2"/>
  <c r="C381" i="2"/>
  <c r="B381" i="2"/>
  <c r="AA380" i="2"/>
  <c r="Z380" i="2"/>
  <c r="X380" i="2"/>
  <c r="Y380" i="2" s="1"/>
  <c r="W380" i="2"/>
  <c r="U380" i="2"/>
  <c r="T380" i="2"/>
  <c r="R380" i="2"/>
  <c r="Q380" i="2"/>
  <c r="O380" i="2"/>
  <c r="N380" i="2"/>
  <c r="L380" i="2"/>
  <c r="K380" i="2"/>
  <c r="I380" i="2"/>
  <c r="H380" i="2"/>
  <c r="J380" i="2" s="1"/>
  <c r="F380" i="2"/>
  <c r="E380" i="2"/>
  <c r="AB378" i="2"/>
  <c r="Y378" i="2"/>
  <c r="V378" i="2"/>
  <c r="S378" i="2"/>
  <c r="P378" i="2"/>
  <c r="M378" i="2"/>
  <c r="J378" i="2"/>
  <c r="G378" i="2"/>
  <c r="C378" i="2"/>
  <c r="B378" i="2"/>
  <c r="AA377" i="2"/>
  <c r="Z377" i="2"/>
  <c r="Z376" i="2" s="1"/>
  <c r="X377" i="2"/>
  <c r="W377" i="2"/>
  <c r="U377" i="2"/>
  <c r="T377" i="2"/>
  <c r="R377" i="2"/>
  <c r="R376" i="2" s="1"/>
  <c r="S376" i="2" s="1"/>
  <c r="Q377" i="2"/>
  <c r="O377" i="2"/>
  <c r="N377" i="2"/>
  <c r="L377" i="2"/>
  <c r="K377" i="2"/>
  <c r="K376" i="2" s="1"/>
  <c r="I377" i="2"/>
  <c r="I376" i="2" s="1"/>
  <c r="H377" i="2"/>
  <c r="F377" i="2"/>
  <c r="F376" i="2" s="1"/>
  <c r="G376" i="2" s="1"/>
  <c r="E377" i="2"/>
  <c r="E376" i="2" s="1"/>
  <c r="AA376" i="2"/>
  <c r="W376" i="2"/>
  <c r="U376" i="2"/>
  <c r="Q376" i="2"/>
  <c r="N376" i="2"/>
  <c r="AB375" i="2"/>
  <c r="Y375" i="2"/>
  <c r="V375" i="2"/>
  <c r="S375" i="2"/>
  <c r="P375" i="2"/>
  <c r="M375" i="2"/>
  <c r="J375" i="2"/>
  <c r="G375" i="2"/>
  <c r="C375" i="2"/>
  <c r="B375" i="2"/>
  <c r="AA374" i="2"/>
  <c r="Z374" i="2"/>
  <c r="X374" i="2"/>
  <c r="X373" i="2" s="1"/>
  <c r="W374" i="2"/>
  <c r="W373" i="2" s="1"/>
  <c r="U374" i="2"/>
  <c r="T374" i="2"/>
  <c r="R374" i="2"/>
  <c r="Q374" i="2"/>
  <c r="Q373" i="2" s="1"/>
  <c r="O374" i="2"/>
  <c r="N374" i="2"/>
  <c r="L374" i="2"/>
  <c r="K374" i="2"/>
  <c r="I374" i="2"/>
  <c r="H374" i="2"/>
  <c r="H373" i="2" s="1"/>
  <c r="F374" i="2"/>
  <c r="F373" i="2" s="1"/>
  <c r="E374" i="2"/>
  <c r="Z373" i="2"/>
  <c r="T373" i="2"/>
  <c r="R373" i="2"/>
  <c r="S373" i="2" s="1"/>
  <c r="O373" i="2"/>
  <c r="N373" i="2"/>
  <c r="L373" i="2"/>
  <c r="K373" i="2"/>
  <c r="AB372" i="2"/>
  <c r="Y372" i="2"/>
  <c r="V372" i="2"/>
  <c r="S372" i="2"/>
  <c r="P372" i="2"/>
  <c r="M372" i="2"/>
  <c r="J372" i="2"/>
  <c r="G372" i="2"/>
  <c r="C372" i="2"/>
  <c r="B372" i="2"/>
  <c r="AB371" i="2"/>
  <c r="Y371" i="2"/>
  <c r="V371" i="2"/>
  <c r="S371" i="2"/>
  <c r="P371" i="2"/>
  <c r="M371" i="2"/>
  <c r="J371" i="2"/>
  <c r="G371" i="2"/>
  <c r="C371" i="2"/>
  <c r="B371" i="2"/>
  <c r="AB370" i="2"/>
  <c r="Y370" i="2"/>
  <c r="V370" i="2"/>
  <c r="S370" i="2"/>
  <c r="P370" i="2"/>
  <c r="M370" i="2"/>
  <c r="J370" i="2"/>
  <c r="G370" i="2"/>
  <c r="C370" i="2"/>
  <c r="B370" i="2"/>
  <c r="AA369" i="2"/>
  <c r="Z369" i="2"/>
  <c r="Z368" i="2" s="1"/>
  <c r="X369" i="2"/>
  <c r="W369" i="2"/>
  <c r="U369" i="2"/>
  <c r="T369" i="2"/>
  <c r="T368" i="2" s="1"/>
  <c r="R369" i="2"/>
  <c r="Q369" i="2"/>
  <c r="O369" i="2"/>
  <c r="N369" i="2"/>
  <c r="L369" i="2"/>
  <c r="K369" i="2"/>
  <c r="K368" i="2" s="1"/>
  <c r="I369" i="2"/>
  <c r="I368" i="2" s="1"/>
  <c r="H369" i="2"/>
  <c r="H368" i="2" s="1"/>
  <c r="F369" i="2"/>
  <c r="F368" i="2" s="1"/>
  <c r="G368" i="2" s="1"/>
  <c r="E369" i="2"/>
  <c r="E368" i="2" s="1"/>
  <c r="AA368" i="2"/>
  <c r="W368" i="2"/>
  <c r="U368" i="2"/>
  <c r="Q368" i="2"/>
  <c r="N368" i="2"/>
  <c r="AB367" i="2"/>
  <c r="Y367" i="2"/>
  <c r="V367" i="2"/>
  <c r="S367" i="2"/>
  <c r="P367" i="2"/>
  <c r="M367" i="2"/>
  <c r="J367" i="2"/>
  <c r="D367" i="2" s="1"/>
  <c r="G367" i="2"/>
  <c r="C367" i="2"/>
  <c r="B367" i="2"/>
  <c r="AB366" i="2"/>
  <c r="Y366" i="2"/>
  <c r="V366" i="2"/>
  <c r="S366" i="2"/>
  <c r="P366" i="2"/>
  <c r="M366" i="2"/>
  <c r="J366" i="2"/>
  <c r="G366" i="2"/>
  <c r="C366" i="2"/>
  <c r="B366" i="2"/>
  <c r="AB365" i="2"/>
  <c r="Y365" i="2"/>
  <c r="V365" i="2"/>
  <c r="S365" i="2"/>
  <c r="P365" i="2"/>
  <c r="M365" i="2"/>
  <c r="J365" i="2"/>
  <c r="D365" i="2" s="1"/>
  <c r="G365" i="2"/>
  <c r="C365" i="2"/>
  <c r="B365" i="2"/>
  <c r="AA364" i="2"/>
  <c r="Z364" i="2"/>
  <c r="X364" i="2"/>
  <c r="W364" i="2"/>
  <c r="W363" i="2" s="1"/>
  <c r="W362" i="2" s="1"/>
  <c r="U364" i="2"/>
  <c r="U363" i="2" s="1"/>
  <c r="T364" i="2"/>
  <c r="R364" i="2"/>
  <c r="Q364" i="2"/>
  <c r="O364" i="2"/>
  <c r="N364" i="2"/>
  <c r="L364" i="2"/>
  <c r="K364" i="2"/>
  <c r="I364" i="2"/>
  <c r="I363" i="2" s="1"/>
  <c r="H364" i="2"/>
  <c r="F364" i="2"/>
  <c r="F363" i="2" s="1"/>
  <c r="E364" i="2"/>
  <c r="Z363" i="2"/>
  <c r="T363" i="2"/>
  <c r="Q363" i="2"/>
  <c r="N363" i="2"/>
  <c r="L363" i="2"/>
  <c r="H363" i="2"/>
  <c r="AB361" i="2"/>
  <c r="Y361" i="2"/>
  <c r="V361" i="2"/>
  <c r="S361" i="2"/>
  <c r="P361" i="2"/>
  <c r="M361" i="2"/>
  <c r="J361" i="2"/>
  <c r="G361" i="2"/>
  <c r="C361" i="2"/>
  <c r="B361" i="2"/>
  <c r="AA360" i="2"/>
  <c r="AA352" i="2" s="1"/>
  <c r="Z360" i="2"/>
  <c r="X360" i="2"/>
  <c r="W360" i="2"/>
  <c r="U360" i="2"/>
  <c r="T360" i="2"/>
  <c r="R360" i="2"/>
  <c r="Q360" i="2"/>
  <c r="O360" i="2"/>
  <c r="N360" i="2"/>
  <c r="L360" i="2"/>
  <c r="K360" i="2"/>
  <c r="M360" i="2" s="1"/>
  <c r="I360" i="2"/>
  <c r="H360" i="2"/>
  <c r="F360" i="2"/>
  <c r="E360" i="2"/>
  <c r="AB359" i="2"/>
  <c r="Y359" i="2"/>
  <c r="V359" i="2"/>
  <c r="S359" i="2"/>
  <c r="P359" i="2"/>
  <c r="M359" i="2"/>
  <c r="J359" i="2"/>
  <c r="G359" i="2"/>
  <c r="C359" i="2"/>
  <c r="B359" i="2"/>
  <c r="AA358" i="2"/>
  <c r="Z358" i="2"/>
  <c r="X358" i="2"/>
  <c r="Y358" i="2" s="1"/>
  <c r="W358" i="2"/>
  <c r="U358" i="2"/>
  <c r="T358" i="2"/>
  <c r="R358" i="2"/>
  <c r="Q358" i="2"/>
  <c r="O358" i="2"/>
  <c r="N358" i="2"/>
  <c r="L358" i="2"/>
  <c r="K358" i="2"/>
  <c r="I358" i="2"/>
  <c r="H358" i="2"/>
  <c r="F358" i="2"/>
  <c r="E358" i="2"/>
  <c r="AB357" i="2"/>
  <c r="Y357" i="2"/>
  <c r="V357" i="2"/>
  <c r="S357" i="2"/>
  <c r="P357" i="2"/>
  <c r="D357" i="2" s="1"/>
  <c r="M357" i="2"/>
  <c r="J357" i="2"/>
  <c r="G357" i="2"/>
  <c r="C357" i="2"/>
  <c r="B357" i="2"/>
  <c r="AA356" i="2"/>
  <c r="Z356" i="2"/>
  <c r="X356" i="2"/>
  <c r="W356" i="2"/>
  <c r="Y356" i="2" s="1"/>
  <c r="U356" i="2"/>
  <c r="T356" i="2"/>
  <c r="R356" i="2"/>
  <c r="Q356" i="2"/>
  <c r="O356" i="2"/>
  <c r="N356" i="2"/>
  <c r="L356" i="2"/>
  <c r="K356" i="2"/>
  <c r="I356" i="2"/>
  <c r="H356" i="2"/>
  <c r="F356" i="2"/>
  <c r="E356" i="2"/>
  <c r="AB355" i="2"/>
  <c r="Y355" i="2"/>
  <c r="V355" i="2"/>
  <c r="S355" i="2"/>
  <c r="P355" i="2"/>
  <c r="M355" i="2"/>
  <c r="J355" i="2"/>
  <c r="G355" i="2"/>
  <c r="C355" i="2"/>
  <c r="B355" i="2"/>
  <c r="AB354" i="2"/>
  <c r="Y354" i="2"/>
  <c r="V354" i="2"/>
  <c r="S354" i="2"/>
  <c r="P354" i="2"/>
  <c r="M354" i="2"/>
  <c r="J354" i="2"/>
  <c r="G354" i="2"/>
  <c r="C354" i="2"/>
  <c r="B354" i="2"/>
  <c r="AA353" i="2"/>
  <c r="Z353" i="2"/>
  <c r="Z352" i="2" s="1"/>
  <c r="X353" i="2"/>
  <c r="W353" i="2"/>
  <c r="U353" i="2"/>
  <c r="T353" i="2"/>
  <c r="R353" i="2"/>
  <c r="Q353" i="2"/>
  <c r="O353" i="2"/>
  <c r="N353" i="2"/>
  <c r="L353" i="2"/>
  <c r="K353" i="2"/>
  <c r="I353" i="2"/>
  <c r="H353" i="2"/>
  <c r="F353" i="2"/>
  <c r="E353" i="2"/>
  <c r="AB351" i="2"/>
  <c r="Y351" i="2"/>
  <c r="V351" i="2"/>
  <c r="S351" i="2"/>
  <c r="P351" i="2"/>
  <c r="M351" i="2"/>
  <c r="J351" i="2"/>
  <c r="G351" i="2"/>
  <c r="C351" i="2"/>
  <c r="B351" i="2"/>
  <c r="AB350" i="2"/>
  <c r="Y350" i="2"/>
  <c r="V350" i="2"/>
  <c r="S350" i="2"/>
  <c r="P350" i="2"/>
  <c r="M350" i="2"/>
  <c r="J350" i="2"/>
  <c r="G350" i="2"/>
  <c r="C350" i="2"/>
  <c r="B350" i="2"/>
  <c r="AA349" i="2"/>
  <c r="Z349" i="2"/>
  <c r="Z314" i="2" s="1"/>
  <c r="X349" i="2"/>
  <c r="W349" i="2"/>
  <c r="U349" i="2"/>
  <c r="T349" i="2"/>
  <c r="R349" i="2"/>
  <c r="Q349" i="2"/>
  <c r="O349" i="2"/>
  <c r="N349" i="2"/>
  <c r="L349" i="2"/>
  <c r="K349" i="2"/>
  <c r="I349" i="2"/>
  <c r="H349" i="2"/>
  <c r="F349" i="2"/>
  <c r="E349" i="2"/>
  <c r="AB348" i="2"/>
  <c r="Y348" i="2"/>
  <c r="V348" i="2"/>
  <c r="S348" i="2"/>
  <c r="P348" i="2"/>
  <c r="M348" i="2"/>
  <c r="D348" i="2" s="1"/>
  <c r="J348" i="2"/>
  <c r="G348" i="2"/>
  <c r="C348" i="2"/>
  <c r="B348" i="2"/>
  <c r="AB347" i="2"/>
  <c r="Y347" i="2"/>
  <c r="V347" i="2"/>
  <c r="S347" i="2"/>
  <c r="P347" i="2"/>
  <c r="M347" i="2"/>
  <c r="J347" i="2"/>
  <c r="G347" i="2"/>
  <c r="C347" i="2"/>
  <c r="B347" i="2"/>
  <c r="AB346" i="2"/>
  <c r="Y346" i="2"/>
  <c r="V346" i="2"/>
  <c r="S346" i="2"/>
  <c r="P346" i="2"/>
  <c r="M346" i="2"/>
  <c r="J346" i="2"/>
  <c r="G346" i="2"/>
  <c r="C346" i="2"/>
  <c r="B346" i="2"/>
  <c r="AA345" i="2"/>
  <c r="Z345" i="2"/>
  <c r="X345" i="2"/>
  <c r="Y345" i="2" s="1"/>
  <c r="W345" i="2"/>
  <c r="U345" i="2"/>
  <c r="T345" i="2"/>
  <c r="R345" i="2"/>
  <c r="Q345" i="2"/>
  <c r="O345" i="2"/>
  <c r="N345" i="2"/>
  <c r="M345" i="2"/>
  <c r="L345" i="2"/>
  <c r="K345" i="2"/>
  <c r="I345" i="2"/>
  <c r="H345" i="2"/>
  <c r="F345" i="2"/>
  <c r="E345" i="2"/>
  <c r="AB344" i="2"/>
  <c r="Y344" i="2"/>
  <c r="V344" i="2"/>
  <c r="S344" i="2"/>
  <c r="P344" i="2"/>
  <c r="M344" i="2"/>
  <c r="D344" i="2" s="1"/>
  <c r="J344" i="2"/>
  <c r="G344" i="2"/>
  <c r="C344" i="2"/>
  <c r="B344" i="2"/>
  <c r="AB343" i="2"/>
  <c r="Y343" i="2"/>
  <c r="V343" i="2"/>
  <c r="S343" i="2"/>
  <c r="P343" i="2"/>
  <c r="M343" i="2"/>
  <c r="J343" i="2"/>
  <c r="G343" i="2"/>
  <c r="C343" i="2"/>
  <c r="B343" i="2"/>
  <c r="AB342" i="2"/>
  <c r="Y342" i="2"/>
  <c r="V342" i="2"/>
  <c r="S342" i="2"/>
  <c r="P342" i="2"/>
  <c r="M342" i="2"/>
  <c r="J342" i="2"/>
  <c r="G342" i="2"/>
  <c r="C342" i="2"/>
  <c r="B342" i="2"/>
  <c r="AB341" i="2"/>
  <c r="Y341" i="2"/>
  <c r="V341" i="2"/>
  <c r="S341" i="2"/>
  <c r="P341" i="2"/>
  <c r="M341" i="2"/>
  <c r="J341" i="2"/>
  <c r="G341" i="2"/>
  <c r="C341" i="2"/>
  <c r="B341" i="2"/>
  <c r="AA340" i="2"/>
  <c r="AB340" i="2" s="1"/>
  <c r="Z340" i="2"/>
  <c r="X340" i="2"/>
  <c r="W340" i="2"/>
  <c r="U340" i="2"/>
  <c r="T340" i="2"/>
  <c r="R340" i="2"/>
  <c r="Q340" i="2"/>
  <c r="O340" i="2"/>
  <c r="P340" i="2" s="1"/>
  <c r="N340" i="2"/>
  <c r="L340" i="2"/>
  <c r="K340" i="2"/>
  <c r="I340" i="2"/>
  <c r="H340" i="2"/>
  <c r="F340" i="2"/>
  <c r="E340" i="2"/>
  <c r="AB339" i="2"/>
  <c r="Y339" i="2"/>
  <c r="V339" i="2"/>
  <c r="S339" i="2"/>
  <c r="P339" i="2"/>
  <c r="M339" i="2"/>
  <c r="J339" i="2"/>
  <c r="G339" i="2"/>
  <c r="C339" i="2"/>
  <c r="B339" i="2"/>
  <c r="AB338" i="2"/>
  <c r="Y338" i="2"/>
  <c r="V338" i="2"/>
  <c r="R338" i="2"/>
  <c r="Q338" i="2"/>
  <c r="P338" i="2"/>
  <c r="M338" i="2"/>
  <c r="J338" i="2"/>
  <c r="G338" i="2"/>
  <c r="B338" i="2"/>
  <c r="AA337" i="2"/>
  <c r="Z337" i="2"/>
  <c r="X337" i="2"/>
  <c r="W337" i="2"/>
  <c r="U337" i="2"/>
  <c r="V337" i="2" s="1"/>
  <c r="T337" i="2"/>
  <c r="Q337" i="2"/>
  <c r="O337" i="2"/>
  <c r="N337" i="2"/>
  <c r="L337" i="2"/>
  <c r="K337" i="2"/>
  <c r="I337" i="2"/>
  <c r="H337" i="2"/>
  <c r="F337" i="2"/>
  <c r="E337" i="2"/>
  <c r="G337" i="2" s="1"/>
  <c r="AB336" i="2"/>
  <c r="Y336" i="2"/>
  <c r="V336" i="2"/>
  <c r="S336" i="2"/>
  <c r="P336" i="2"/>
  <c r="M336" i="2"/>
  <c r="J336" i="2"/>
  <c r="G336" i="2"/>
  <c r="C336" i="2"/>
  <c r="B336" i="2"/>
  <c r="AB335" i="2"/>
  <c r="Y335" i="2"/>
  <c r="V335" i="2"/>
  <c r="S335" i="2"/>
  <c r="P335" i="2"/>
  <c r="M335" i="2"/>
  <c r="J335" i="2"/>
  <c r="G335" i="2"/>
  <c r="C335" i="2"/>
  <c r="B335" i="2"/>
  <c r="AB334" i="2"/>
  <c r="Y334" i="2"/>
  <c r="V334" i="2"/>
  <c r="S334" i="2"/>
  <c r="P334" i="2"/>
  <c r="M334" i="2"/>
  <c r="J334" i="2"/>
  <c r="G334" i="2"/>
  <c r="C334" i="2"/>
  <c r="B334" i="2"/>
  <c r="AB333" i="2"/>
  <c r="Y333" i="2"/>
  <c r="V333" i="2"/>
  <c r="S333" i="2"/>
  <c r="P333" i="2"/>
  <c r="M333" i="2"/>
  <c r="J333" i="2"/>
  <c r="G333" i="2"/>
  <c r="C333" i="2"/>
  <c r="B333" i="2"/>
  <c r="AB332" i="2"/>
  <c r="Y332" i="2"/>
  <c r="V332" i="2"/>
  <c r="S332" i="2"/>
  <c r="P332" i="2"/>
  <c r="M332" i="2"/>
  <c r="J332" i="2"/>
  <c r="G332" i="2"/>
  <c r="C332" i="2"/>
  <c r="B332" i="2"/>
  <c r="AB331" i="2"/>
  <c r="Y331" i="2"/>
  <c r="V331" i="2"/>
  <c r="S331" i="2"/>
  <c r="P331" i="2"/>
  <c r="M331" i="2"/>
  <c r="J331" i="2"/>
  <c r="G331" i="2"/>
  <c r="C331" i="2"/>
  <c r="B331" i="2"/>
  <c r="AB330" i="2"/>
  <c r="Y330" i="2"/>
  <c r="V330" i="2"/>
  <c r="S330" i="2"/>
  <c r="P330" i="2"/>
  <c r="M330" i="2"/>
  <c r="J330" i="2"/>
  <c r="G330" i="2"/>
  <c r="C330" i="2"/>
  <c r="B330" i="2"/>
  <c r="AB329" i="2"/>
  <c r="Y329" i="2"/>
  <c r="V329" i="2"/>
  <c r="S329" i="2"/>
  <c r="P329" i="2"/>
  <c r="L329" i="2"/>
  <c r="M329" i="2" s="1"/>
  <c r="J329" i="2"/>
  <c r="G329" i="2"/>
  <c r="C329" i="2"/>
  <c r="B329" i="2"/>
  <c r="AB328" i="2"/>
  <c r="Y328" i="2"/>
  <c r="V328" i="2"/>
  <c r="S328" i="2"/>
  <c r="P328" i="2"/>
  <c r="L328" i="2"/>
  <c r="K328" i="2"/>
  <c r="B328" i="2" s="1"/>
  <c r="J328" i="2"/>
  <c r="G328" i="2"/>
  <c r="AB327" i="2"/>
  <c r="Y327" i="2"/>
  <c r="V327" i="2"/>
  <c r="S327" i="2"/>
  <c r="P327" i="2"/>
  <c r="M327" i="2"/>
  <c r="L327" i="2"/>
  <c r="J327" i="2"/>
  <c r="G327" i="2"/>
  <c r="C327" i="2"/>
  <c r="B327" i="2"/>
  <c r="AB326" i="2"/>
  <c r="Y326" i="2"/>
  <c r="V326" i="2"/>
  <c r="S326" i="2"/>
  <c r="P326" i="2"/>
  <c r="M326" i="2"/>
  <c r="J326" i="2"/>
  <c r="G326" i="2"/>
  <c r="C326" i="2"/>
  <c r="B326" i="2"/>
  <c r="AB325" i="2"/>
  <c r="Y325" i="2"/>
  <c r="V325" i="2"/>
  <c r="S325" i="2"/>
  <c r="P325" i="2"/>
  <c r="M325" i="2"/>
  <c r="J325" i="2"/>
  <c r="G325" i="2"/>
  <c r="C325" i="2"/>
  <c r="B325" i="2"/>
  <c r="AB324" i="2"/>
  <c r="Y324" i="2"/>
  <c r="V324" i="2"/>
  <c r="S324" i="2"/>
  <c r="P324" i="2"/>
  <c r="M324" i="2"/>
  <c r="J324" i="2"/>
  <c r="G324" i="2"/>
  <c r="C324" i="2"/>
  <c r="B324" i="2"/>
  <c r="AA323" i="2"/>
  <c r="AB323" i="2" s="1"/>
  <c r="Z323" i="2"/>
  <c r="Y323" i="2"/>
  <c r="X323" i="2"/>
  <c r="W323" i="2"/>
  <c r="U323" i="2"/>
  <c r="T323" i="2"/>
  <c r="R323" i="2"/>
  <c r="Q323" i="2"/>
  <c r="O323" i="2"/>
  <c r="N323" i="2"/>
  <c r="K323" i="2"/>
  <c r="I323" i="2"/>
  <c r="H323" i="2"/>
  <c r="F323" i="2"/>
  <c r="E323" i="2"/>
  <c r="AB322" i="2"/>
  <c r="Y322" i="2"/>
  <c r="V322" i="2"/>
  <c r="S322" i="2"/>
  <c r="P322" i="2"/>
  <c r="L322" i="2"/>
  <c r="K322" i="2"/>
  <c r="J322" i="2"/>
  <c r="G322" i="2"/>
  <c r="AB321" i="2"/>
  <c r="Y321" i="2"/>
  <c r="V321" i="2"/>
  <c r="S321" i="2"/>
  <c r="P321" i="2"/>
  <c r="M321" i="2"/>
  <c r="J321" i="2"/>
  <c r="G321" i="2"/>
  <c r="C321" i="2"/>
  <c r="B321" i="2"/>
  <c r="AB320" i="2"/>
  <c r="Y320" i="2"/>
  <c r="V320" i="2"/>
  <c r="S320" i="2"/>
  <c r="P320" i="2"/>
  <c r="M320" i="2"/>
  <c r="J320" i="2"/>
  <c r="G320" i="2"/>
  <c r="C320" i="2"/>
  <c r="B320" i="2"/>
  <c r="AB319" i="2"/>
  <c r="Y319" i="2"/>
  <c r="V319" i="2"/>
  <c r="S319" i="2"/>
  <c r="P319" i="2"/>
  <c r="M319" i="2"/>
  <c r="J319" i="2"/>
  <c r="G319" i="2"/>
  <c r="C319" i="2"/>
  <c r="B319" i="2"/>
  <c r="AB318" i="2"/>
  <c r="Y318" i="2"/>
  <c r="V318" i="2"/>
  <c r="S318" i="2"/>
  <c r="P318" i="2"/>
  <c r="M318" i="2"/>
  <c r="J318" i="2"/>
  <c r="G318" i="2"/>
  <c r="C318" i="2"/>
  <c r="B318" i="2"/>
  <c r="AB317" i="2"/>
  <c r="Y317" i="2"/>
  <c r="V317" i="2"/>
  <c r="S317" i="2"/>
  <c r="P317" i="2"/>
  <c r="M317" i="2"/>
  <c r="J317" i="2"/>
  <c r="G317" i="2"/>
  <c r="C317" i="2"/>
  <c r="B317" i="2"/>
  <c r="AB316" i="2"/>
  <c r="Y316" i="2"/>
  <c r="V316" i="2"/>
  <c r="S316" i="2"/>
  <c r="P316" i="2"/>
  <c r="M316" i="2"/>
  <c r="J316" i="2"/>
  <c r="G316" i="2"/>
  <c r="C316" i="2"/>
  <c r="B316" i="2"/>
  <c r="AA315" i="2"/>
  <c r="Z315" i="2"/>
  <c r="X315" i="2"/>
  <c r="W315" i="2"/>
  <c r="U315" i="2"/>
  <c r="V315" i="2" s="1"/>
  <c r="T315" i="2"/>
  <c r="R315" i="2"/>
  <c r="Q315" i="2"/>
  <c r="O315" i="2"/>
  <c r="N315" i="2"/>
  <c r="I315" i="2"/>
  <c r="H315" i="2"/>
  <c r="F315" i="2"/>
  <c r="E315" i="2"/>
  <c r="AB313" i="2"/>
  <c r="Y313" i="2"/>
  <c r="V313" i="2"/>
  <c r="S313" i="2"/>
  <c r="P313" i="2"/>
  <c r="M313" i="2"/>
  <c r="J313" i="2"/>
  <c r="G313" i="2"/>
  <c r="C313" i="2"/>
  <c r="B313" i="2"/>
  <c r="AA312" i="2"/>
  <c r="Z312" i="2"/>
  <c r="X312" i="2"/>
  <c r="Y312" i="2" s="1"/>
  <c r="W312" i="2"/>
  <c r="U312" i="2"/>
  <c r="T312" i="2"/>
  <c r="V312" i="2" s="1"/>
  <c r="R312" i="2"/>
  <c r="S312" i="2" s="1"/>
  <c r="Q312" i="2"/>
  <c r="O312" i="2"/>
  <c r="N312" i="2"/>
  <c r="L312" i="2"/>
  <c r="K312" i="2"/>
  <c r="I312" i="2"/>
  <c r="H312" i="2"/>
  <c r="F312" i="2"/>
  <c r="E312" i="2"/>
  <c r="AB311" i="2"/>
  <c r="Y311" i="2"/>
  <c r="V311" i="2"/>
  <c r="S311" i="2"/>
  <c r="P311" i="2"/>
  <c r="M311" i="2"/>
  <c r="J311" i="2"/>
  <c r="G311" i="2"/>
  <c r="C311" i="2"/>
  <c r="B311" i="2"/>
  <c r="AB310" i="2"/>
  <c r="Y310" i="2"/>
  <c r="V310" i="2"/>
  <c r="S310" i="2"/>
  <c r="P310" i="2"/>
  <c r="M310" i="2"/>
  <c r="I310" i="2"/>
  <c r="C310" i="2" s="1"/>
  <c r="G310" i="2"/>
  <c r="B310" i="2"/>
  <c r="AB309" i="2"/>
  <c r="Y309" i="2"/>
  <c r="V309" i="2"/>
  <c r="S309" i="2"/>
  <c r="P309" i="2"/>
  <c r="L309" i="2"/>
  <c r="M309" i="2" s="1"/>
  <c r="J309" i="2"/>
  <c r="G309" i="2"/>
  <c r="B309" i="2"/>
  <c r="AB308" i="2"/>
  <c r="Y308" i="2"/>
  <c r="V308" i="2"/>
  <c r="S308" i="2"/>
  <c r="P308" i="2"/>
  <c r="M308" i="2"/>
  <c r="J308" i="2"/>
  <c r="G308" i="2"/>
  <c r="C308" i="2"/>
  <c r="B308" i="2"/>
  <c r="AB307" i="2"/>
  <c r="Y307" i="2"/>
  <c r="V307" i="2"/>
  <c r="S307" i="2"/>
  <c r="P307" i="2"/>
  <c r="M307" i="2"/>
  <c r="J307" i="2"/>
  <c r="G307" i="2"/>
  <c r="C307" i="2"/>
  <c r="B307" i="2"/>
  <c r="AB306" i="2"/>
  <c r="Y306" i="2"/>
  <c r="V306" i="2"/>
  <c r="S306" i="2"/>
  <c r="P306" i="2"/>
  <c r="M306" i="2"/>
  <c r="J306" i="2"/>
  <c r="G306" i="2"/>
  <c r="C306" i="2"/>
  <c r="B306" i="2"/>
  <c r="AB305" i="2"/>
  <c r="Y305" i="2"/>
  <c r="V305" i="2"/>
  <c r="S305" i="2"/>
  <c r="P305" i="2"/>
  <c r="M305" i="2"/>
  <c r="J305" i="2"/>
  <c r="D305" i="2" s="1"/>
  <c r="G305" i="2"/>
  <c r="C305" i="2"/>
  <c r="B305" i="2"/>
  <c r="AB304" i="2"/>
  <c r="Y304" i="2"/>
  <c r="V304" i="2"/>
  <c r="S304" i="2"/>
  <c r="P304" i="2"/>
  <c r="L304" i="2"/>
  <c r="K304" i="2"/>
  <c r="B304" i="2" s="1"/>
  <c r="J304" i="2"/>
  <c r="G304" i="2"/>
  <c r="AA303" i="2"/>
  <c r="Z303" i="2"/>
  <c r="B303" i="2" s="1"/>
  <c r="Y303" i="2"/>
  <c r="V303" i="2"/>
  <c r="S303" i="2"/>
  <c r="P303" i="2"/>
  <c r="M303" i="2"/>
  <c r="J303" i="2"/>
  <c r="G303" i="2"/>
  <c r="AB302" i="2"/>
  <c r="Y302" i="2"/>
  <c r="U302" i="2"/>
  <c r="T302" i="2"/>
  <c r="T297" i="2" s="1"/>
  <c r="S302" i="2"/>
  <c r="P302" i="2"/>
  <c r="M302" i="2"/>
  <c r="J302" i="2"/>
  <c r="G302" i="2"/>
  <c r="B302" i="2"/>
  <c r="AB301" i="2"/>
  <c r="Y301" i="2"/>
  <c r="V301" i="2"/>
  <c r="S301" i="2"/>
  <c r="P301" i="2"/>
  <c r="M301" i="2"/>
  <c r="J301" i="2"/>
  <c r="G301" i="2"/>
  <c r="C301" i="2"/>
  <c r="B301" i="2"/>
  <c r="AB300" i="2"/>
  <c r="Y300" i="2"/>
  <c r="V300" i="2"/>
  <c r="S300" i="2"/>
  <c r="P300" i="2"/>
  <c r="M300" i="2"/>
  <c r="J300" i="2"/>
  <c r="G300" i="2"/>
  <c r="C300" i="2"/>
  <c r="B300" i="2"/>
  <c r="AB299" i="2"/>
  <c r="Y299" i="2"/>
  <c r="V299" i="2"/>
  <c r="S299" i="2"/>
  <c r="P299" i="2"/>
  <c r="M299" i="2"/>
  <c r="J299" i="2"/>
  <c r="G299" i="2"/>
  <c r="C299" i="2"/>
  <c r="B299" i="2"/>
  <c r="AB298" i="2"/>
  <c r="Y298" i="2"/>
  <c r="V298" i="2"/>
  <c r="S298" i="2"/>
  <c r="P298" i="2"/>
  <c r="M298" i="2"/>
  <c r="J298" i="2"/>
  <c r="G298" i="2"/>
  <c r="C298" i="2"/>
  <c r="B298" i="2"/>
  <c r="Z297" i="2"/>
  <c r="X297" i="2"/>
  <c r="W297" i="2"/>
  <c r="R297" i="2"/>
  <c r="Q297" i="2"/>
  <c r="O297" i="2"/>
  <c r="N297" i="2"/>
  <c r="K297" i="2"/>
  <c r="I297" i="2"/>
  <c r="H297" i="2"/>
  <c r="F297" i="2"/>
  <c r="E297" i="2"/>
  <c r="AB296" i="2"/>
  <c r="Y296" i="2"/>
  <c r="V296" i="2"/>
  <c r="S296" i="2"/>
  <c r="P296" i="2"/>
  <c r="M296" i="2"/>
  <c r="J296" i="2"/>
  <c r="G296" i="2"/>
  <c r="D296" i="2"/>
  <c r="C296" i="2"/>
  <c r="B296" i="2"/>
  <c r="AB295" i="2"/>
  <c r="Y295" i="2"/>
  <c r="V295" i="2"/>
  <c r="S295" i="2"/>
  <c r="P295" i="2"/>
  <c r="M295" i="2"/>
  <c r="J295" i="2"/>
  <c r="G295" i="2"/>
  <c r="C295" i="2"/>
  <c r="B295" i="2"/>
  <c r="AB294" i="2"/>
  <c r="Y294" i="2"/>
  <c r="V294" i="2"/>
  <c r="S294" i="2"/>
  <c r="P294" i="2"/>
  <c r="M294" i="2"/>
  <c r="J294" i="2"/>
  <c r="G294" i="2"/>
  <c r="C294" i="2"/>
  <c r="B294" i="2"/>
  <c r="AB293" i="2"/>
  <c r="Y293" i="2"/>
  <c r="V293" i="2"/>
  <c r="S293" i="2"/>
  <c r="P293" i="2"/>
  <c r="M293" i="2"/>
  <c r="J293" i="2"/>
  <c r="G293" i="2"/>
  <c r="C293" i="2"/>
  <c r="B293" i="2"/>
  <c r="AA292" i="2"/>
  <c r="AB292" i="2" s="1"/>
  <c r="Z292" i="2"/>
  <c r="X292" i="2"/>
  <c r="W292" i="2"/>
  <c r="W279" i="2" s="1"/>
  <c r="U292" i="2"/>
  <c r="T292" i="2"/>
  <c r="R292" i="2"/>
  <c r="Q292" i="2"/>
  <c r="O292" i="2"/>
  <c r="N292" i="2"/>
  <c r="L292" i="2"/>
  <c r="K292" i="2"/>
  <c r="I292" i="2"/>
  <c r="H292" i="2"/>
  <c r="F292" i="2"/>
  <c r="F279" i="2" s="1"/>
  <c r="E292" i="2"/>
  <c r="AB291" i="2"/>
  <c r="Y291" i="2"/>
  <c r="V291" i="2"/>
  <c r="S291" i="2"/>
  <c r="P291" i="2"/>
  <c r="M291" i="2"/>
  <c r="J291" i="2"/>
  <c r="G291" i="2"/>
  <c r="C291" i="2"/>
  <c r="B291" i="2"/>
  <c r="AB290" i="2"/>
  <c r="Y290" i="2"/>
  <c r="V290" i="2"/>
  <c r="S290" i="2"/>
  <c r="P290" i="2"/>
  <c r="M290" i="2"/>
  <c r="J290" i="2"/>
  <c r="G290" i="2"/>
  <c r="C290" i="2"/>
  <c r="B290" i="2"/>
  <c r="AB289" i="2"/>
  <c r="Y289" i="2"/>
  <c r="V289" i="2"/>
  <c r="S289" i="2"/>
  <c r="P289" i="2"/>
  <c r="M289" i="2"/>
  <c r="J289" i="2"/>
  <c r="G289" i="2"/>
  <c r="C289" i="2"/>
  <c r="B289" i="2"/>
  <c r="AA288" i="2"/>
  <c r="Z288" i="2"/>
  <c r="X288" i="2"/>
  <c r="Y288" i="2" s="1"/>
  <c r="W288" i="2"/>
  <c r="U288" i="2"/>
  <c r="T288" i="2"/>
  <c r="R288" i="2"/>
  <c r="Q288" i="2"/>
  <c r="O288" i="2"/>
  <c r="N288" i="2"/>
  <c r="L288" i="2"/>
  <c r="K288" i="2"/>
  <c r="I288" i="2"/>
  <c r="H288" i="2"/>
  <c r="F288" i="2"/>
  <c r="E288" i="2"/>
  <c r="AB287" i="2"/>
  <c r="Y287" i="2"/>
  <c r="V287" i="2"/>
  <c r="S287" i="2"/>
  <c r="P287" i="2"/>
  <c r="M287" i="2"/>
  <c r="D287" i="2" s="1"/>
  <c r="J287" i="2"/>
  <c r="G287" i="2"/>
  <c r="C287" i="2"/>
  <c r="B287" i="2"/>
  <c r="AB286" i="2"/>
  <c r="Y286" i="2"/>
  <c r="V286" i="2"/>
  <c r="S286" i="2"/>
  <c r="P286" i="2"/>
  <c r="M286" i="2"/>
  <c r="J286" i="2"/>
  <c r="G286" i="2"/>
  <c r="C286" i="2"/>
  <c r="B286" i="2"/>
  <c r="AB285" i="2"/>
  <c r="Y285" i="2"/>
  <c r="V285" i="2"/>
  <c r="S285" i="2"/>
  <c r="P285" i="2"/>
  <c r="M285" i="2"/>
  <c r="J285" i="2"/>
  <c r="G285" i="2"/>
  <c r="C285" i="2"/>
  <c r="B285" i="2"/>
  <c r="AB284" i="2"/>
  <c r="Y284" i="2"/>
  <c r="V284" i="2"/>
  <c r="S284" i="2"/>
  <c r="P284" i="2"/>
  <c r="M284" i="2"/>
  <c r="J284" i="2"/>
  <c r="G284" i="2"/>
  <c r="D284" i="2" s="1"/>
  <c r="C284" i="2"/>
  <c r="B284" i="2"/>
  <c r="AA283" i="2"/>
  <c r="Z283" i="2"/>
  <c r="X283" i="2"/>
  <c r="W283" i="2"/>
  <c r="U283" i="2"/>
  <c r="T283" i="2"/>
  <c r="R283" i="2"/>
  <c r="Q283" i="2"/>
  <c r="O283" i="2"/>
  <c r="N283" i="2"/>
  <c r="L283" i="2"/>
  <c r="K283" i="2"/>
  <c r="I283" i="2"/>
  <c r="H283" i="2"/>
  <c r="F283" i="2"/>
  <c r="E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S281" i="2"/>
  <c r="P281" i="2"/>
  <c r="M281" i="2"/>
  <c r="J281" i="2"/>
  <c r="G281" i="2"/>
  <c r="C281" i="2"/>
  <c r="B281" i="2"/>
  <c r="AA280" i="2"/>
  <c r="Z280" i="2"/>
  <c r="Z279" i="2" s="1"/>
  <c r="X280" i="2"/>
  <c r="W280" i="2"/>
  <c r="U280" i="2"/>
  <c r="T280" i="2"/>
  <c r="R280" i="2"/>
  <c r="Q280" i="2"/>
  <c r="O280" i="2"/>
  <c r="N280" i="2"/>
  <c r="L280" i="2"/>
  <c r="K280" i="2"/>
  <c r="I280" i="2"/>
  <c r="H280" i="2"/>
  <c r="F280" i="2"/>
  <c r="E280" i="2"/>
  <c r="AB278" i="2"/>
  <c r="Y278" i="2"/>
  <c r="V278" i="2"/>
  <c r="S278" i="2"/>
  <c r="O278" i="2"/>
  <c r="P278" i="2" s="1"/>
  <c r="M278" i="2"/>
  <c r="J278" i="2"/>
  <c r="G278" i="2"/>
  <c r="C278" i="2"/>
  <c r="B278" i="2"/>
  <c r="AA277" i="2"/>
  <c r="Z277" i="2"/>
  <c r="X277" i="2"/>
  <c r="W277" i="2"/>
  <c r="V277" i="2"/>
  <c r="U277" i="2"/>
  <c r="T277" i="2"/>
  <c r="R277" i="2"/>
  <c r="Q277" i="2"/>
  <c r="O277" i="2"/>
  <c r="N277" i="2"/>
  <c r="L277" i="2"/>
  <c r="M277" i="2" s="1"/>
  <c r="K277" i="2"/>
  <c r="I277" i="2"/>
  <c r="H277" i="2"/>
  <c r="F277" i="2"/>
  <c r="E277" i="2"/>
  <c r="AB276" i="2"/>
  <c r="Y276" i="2"/>
  <c r="V276" i="2"/>
  <c r="S276" i="2"/>
  <c r="O276" i="2"/>
  <c r="M276" i="2"/>
  <c r="J276" i="2"/>
  <c r="G276" i="2"/>
  <c r="B276" i="2"/>
  <c r="AB275" i="2"/>
  <c r="Y275" i="2"/>
  <c r="V275" i="2"/>
  <c r="S275" i="2"/>
  <c r="P275" i="2"/>
  <c r="M275" i="2"/>
  <c r="J275" i="2"/>
  <c r="G275" i="2"/>
  <c r="C275" i="2"/>
  <c r="B275" i="2"/>
  <c r="AA274" i="2"/>
  <c r="Z274" i="2"/>
  <c r="X274" i="2"/>
  <c r="W274" i="2"/>
  <c r="U274" i="2"/>
  <c r="V274" i="2" s="1"/>
  <c r="T274" i="2"/>
  <c r="R274" i="2"/>
  <c r="S274" i="2" s="1"/>
  <c r="Q274" i="2"/>
  <c r="N274" i="2"/>
  <c r="L274" i="2"/>
  <c r="K274" i="2"/>
  <c r="I274" i="2"/>
  <c r="H274" i="2"/>
  <c r="F274" i="2"/>
  <c r="E274" i="2"/>
  <c r="AB273" i="2"/>
  <c r="Y273" i="2"/>
  <c r="V273" i="2"/>
  <c r="S273" i="2"/>
  <c r="O273" i="2"/>
  <c r="P273" i="2" s="1"/>
  <c r="M273" i="2"/>
  <c r="J273" i="2"/>
  <c r="G273" i="2"/>
  <c r="C273" i="2"/>
  <c r="B273" i="2"/>
  <c r="AB272" i="2"/>
  <c r="Y272" i="2"/>
  <c r="V272" i="2"/>
  <c r="S272" i="2"/>
  <c r="O272" i="2"/>
  <c r="P272" i="2" s="1"/>
  <c r="M272" i="2"/>
  <c r="J272" i="2"/>
  <c r="G272" i="2"/>
  <c r="C272" i="2"/>
  <c r="B272" i="2"/>
  <c r="AA271" i="2"/>
  <c r="AB271" i="2" s="1"/>
  <c r="Z271" i="2"/>
  <c r="X271" i="2"/>
  <c r="W271" i="2"/>
  <c r="U271" i="2"/>
  <c r="T271" i="2"/>
  <c r="R271" i="2"/>
  <c r="Q271" i="2"/>
  <c r="N271" i="2"/>
  <c r="L271" i="2"/>
  <c r="K271" i="2"/>
  <c r="I271" i="2"/>
  <c r="J271" i="2" s="1"/>
  <c r="H271" i="2"/>
  <c r="F271" i="2"/>
  <c r="E271" i="2"/>
  <c r="AB270" i="2"/>
  <c r="Y270" i="2"/>
  <c r="V270" i="2"/>
  <c r="S270" i="2"/>
  <c r="P270" i="2"/>
  <c r="M270" i="2"/>
  <c r="J270" i="2"/>
  <c r="G270" i="2"/>
  <c r="C270" i="2"/>
  <c r="B270" i="2"/>
  <c r="AB269" i="2"/>
  <c r="Y269" i="2"/>
  <c r="V269" i="2"/>
  <c r="S269" i="2"/>
  <c r="O269" i="2"/>
  <c r="M269" i="2"/>
  <c r="J269" i="2"/>
  <c r="G269" i="2"/>
  <c r="B269" i="2"/>
  <c r="AB268" i="2"/>
  <c r="Y268" i="2"/>
  <c r="V268" i="2"/>
  <c r="S268" i="2"/>
  <c r="P268" i="2"/>
  <c r="M268" i="2"/>
  <c r="J268" i="2"/>
  <c r="G268" i="2"/>
  <c r="D268" i="2" s="1"/>
  <c r="C268" i="2"/>
  <c r="B268" i="2"/>
  <c r="AA267" i="2"/>
  <c r="Z267" i="2"/>
  <c r="X267" i="2"/>
  <c r="W267" i="2"/>
  <c r="U267" i="2"/>
  <c r="V267" i="2" s="1"/>
  <c r="T267" i="2"/>
  <c r="R267" i="2"/>
  <c r="Q267" i="2"/>
  <c r="N267" i="2"/>
  <c r="L267" i="2"/>
  <c r="K267" i="2"/>
  <c r="I267" i="2"/>
  <c r="H267" i="2"/>
  <c r="J267" i="2" s="1"/>
  <c r="F267" i="2"/>
  <c r="G267" i="2" s="1"/>
  <c r="E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M265" i="2"/>
  <c r="J265" i="2"/>
  <c r="G265" i="2"/>
  <c r="C265" i="2"/>
  <c r="B265" i="2"/>
  <c r="AB264" i="2"/>
  <c r="Y264" i="2"/>
  <c r="V264" i="2"/>
  <c r="S264" i="2"/>
  <c r="P264" i="2"/>
  <c r="O264" i="2"/>
  <c r="C264" i="2" s="1"/>
  <c r="M264" i="2"/>
  <c r="J264" i="2"/>
  <c r="G264" i="2"/>
  <c r="D264" i="2" s="1"/>
  <c r="B264" i="2"/>
  <c r="AB263" i="2"/>
  <c r="Y263" i="2"/>
  <c r="V263" i="2"/>
  <c r="S263" i="2"/>
  <c r="P263" i="2"/>
  <c r="M263" i="2"/>
  <c r="J263" i="2"/>
  <c r="G263" i="2"/>
  <c r="C263" i="2"/>
  <c r="B263" i="2"/>
  <c r="AA262" i="2"/>
  <c r="Z262" i="2"/>
  <c r="X262" i="2"/>
  <c r="W262" i="2"/>
  <c r="U262" i="2"/>
  <c r="T262" i="2"/>
  <c r="R262" i="2"/>
  <c r="Q262" i="2"/>
  <c r="O262" i="2"/>
  <c r="N262" i="2"/>
  <c r="L262" i="2"/>
  <c r="K262" i="2"/>
  <c r="I262" i="2"/>
  <c r="J262" i="2" s="1"/>
  <c r="H262" i="2"/>
  <c r="F262" i="2"/>
  <c r="E262" i="2"/>
  <c r="AB261" i="2"/>
  <c r="Y261" i="2"/>
  <c r="V261" i="2"/>
  <c r="S261" i="2"/>
  <c r="P261" i="2"/>
  <c r="M261" i="2"/>
  <c r="J261" i="2"/>
  <c r="G261" i="2"/>
  <c r="D261" i="2" s="1"/>
  <c r="C261" i="2"/>
  <c r="B261" i="2"/>
  <c r="AA260" i="2"/>
  <c r="Z260" i="2"/>
  <c r="X260" i="2"/>
  <c r="W260" i="2"/>
  <c r="U260" i="2"/>
  <c r="T260" i="2"/>
  <c r="R260" i="2"/>
  <c r="Q260" i="2"/>
  <c r="O260" i="2"/>
  <c r="N260" i="2"/>
  <c r="P260" i="2" s="1"/>
  <c r="L260" i="2"/>
  <c r="K260" i="2"/>
  <c r="M260" i="2" s="1"/>
  <c r="I260" i="2"/>
  <c r="H260" i="2"/>
  <c r="F260" i="2"/>
  <c r="E260" i="2"/>
  <c r="AB259" i="2"/>
  <c r="Y259" i="2"/>
  <c r="V259" i="2"/>
  <c r="S259" i="2"/>
  <c r="O259" i="2"/>
  <c r="M259" i="2"/>
  <c r="J259" i="2"/>
  <c r="G259" i="2"/>
  <c r="B259" i="2"/>
  <c r="AB258" i="2"/>
  <c r="Y258" i="2"/>
  <c r="V258" i="2"/>
  <c r="S258" i="2"/>
  <c r="P258" i="2"/>
  <c r="M258" i="2"/>
  <c r="J258" i="2"/>
  <c r="G258" i="2"/>
  <c r="D258" i="2" s="1"/>
  <c r="C258" i="2"/>
  <c r="B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M256" i="2"/>
  <c r="J256" i="2"/>
  <c r="G256" i="2"/>
  <c r="C256" i="2"/>
  <c r="B256" i="2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D254" i="2" s="1"/>
  <c r="C254" i="2"/>
  <c r="B254" i="2"/>
  <c r="AB253" i="2"/>
  <c r="Y253" i="2"/>
  <c r="V253" i="2"/>
  <c r="S253" i="2"/>
  <c r="P253" i="2"/>
  <c r="L253" i="2"/>
  <c r="C253" i="2" s="1"/>
  <c r="K253" i="2"/>
  <c r="J253" i="2"/>
  <c r="G253" i="2"/>
  <c r="AB252" i="2"/>
  <c r="AA252" i="2"/>
  <c r="Z252" i="2"/>
  <c r="X252" i="2"/>
  <c r="W252" i="2"/>
  <c r="U252" i="2"/>
  <c r="V252" i="2" s="1"/>
  <c r="T252" i="2"/>
  <c r="R252" i="2"/>
  <c r="Q252" i="2"/>
  <c r="N252" i="2"/>
  <c r="I252" i="2"/>
  <c r="H252" i="2"/>
  <c r="F252" i="2"/>
  <c r="E252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A248" i="2"/>
  <c r="Z248" i="2"/>
  <c r="X248" i="2"/>
  <c r="W248" i="2"/>
  <c r="U248" i="2"/>
  <c r="T248" i="2"/>
  <c r="T236" i="2" s="1"/>
  <c r="R248" i="2"/>
  <c r="Q248" i="2"/>
  <c r="S248" i="2" s="1"/>
  <c r="O248" i="2"/>
  <c r="P248" i="2" s="1"/>
  <c r="N248" i="2"/>
  <c r="L248" i="2"/>
  <c r="K248" i="2"/>
  <c r="I248" i="2"/>
  <c r="H248" i="2"/>
  <c r="F248" i="2"/>
  <c r="E248" i="2"/>
  <c r="AB247" i="2"/>
  <c r="Y247" i="2"/>
  <c r="V247" i="2"/>
  <c r="S247" i="2"/>
  <c r="P247" i="2"/>
  <c r="M247" i="2"/>
  <c r="J247" i="2"/>
  <c r="G247" i="2"/>
  <c r="C247" i="2"/>
  <c r="B247" i="2"/>
  <c r="AA246" i="2"/>
  <c r="Z246" i="2"/>
  <c r="X246" i="2"/>
  <c r="Y246" i="2" s="1"/>
  <c r="W246" i="2"/>
  <c r="U246" i="2"/>
  <c r="T246" i="2"/>
  <c r="V246" i="2" s="1"/>
  <c r="R246" i="2"/>
  <c r="S246" i="2" s="1"/>
  <c r="Q246" i="2"/>
  <c r="O246" i="2"/>
  <c r="N246" i="2"/>
  <c r="M246" i="2"/>
  <c r="L246" i="2"/>
  <c r="K246" i="2"/>
  <c r="I246" i="2"/>
  <c r="H246" i="2"/>
  <c r="F246" i="2"/>
  <c r="E246" i="2"/>
  <c r="AB245" i="2"/>
  <c r="Y245" i="2"/>
  <c r="V245" i="2"/>
  <c r="S245" i="2"/>
  <c r="P245" i="2"/>
  <c r="M245" i="2"/>
  <c r="J245" i="2"/>
  <c r="G245" i="2"/>
  <c r="C245" i="2"/>
  <c r="B245" i="2"/>
  <c r="AB244" i="2"/>
  <c r="Y244" i="2"/>
  <c r="V244" i="2"/>
  <c r="S244" i="2"/>
  <c r="P244" i="2"/>
  <c r="M244" i="2"/>
  <c r="J244" i="2"/>
  <c r="G244" i="2"/>
  <c r="D244" i="2" s="1"/>
  <c r="C244" i="2"/>
  <c r="B244" i="2"/>
  <c r="AB243" i="2"/>
  <c r="Y243" i="2"/>
  <c r="V243" i="2"/>
  <c r="S243" i="2"/>
  <c r="P243" i="2"/>
  <c r="M243" i="2"/>
  <c r="J243" i="2"/>
  <c r="G243" i="2"/>
  <c r="C243" i="2"/>
  <c r="B243" i="2"/>
  <c r="AB242" i="2"/>
  <c r="Y242" i="2"/>
  <c r="V242" i="2"/>
  <c r="R242" i="2"/>
  <c r="C242" i="2" s="1"/>
  <c r="Q242" i="2"/>
  <c r="B242" i="2" s="1"/>
  <c r="P242" i="2"/>
  <c r="M242" i="2"/>
  <c r="J242" i="2"/>
  <c r="G242" i="2"/>
  <c r="AA241" i="2"/>
  <c r="Z241" i="2"/>
  <c r="X241" i="2"/>
  <c r="W241" i="2"/>
  <c r="U241" i="2"/>
  <c r="T241" i="2"/>
  <c r="R241" i="2"/>
  <c r="S241" i="2" s="1"/>
  <c r="Q241" i="2"/>
  <c r="O241" i="2"/>
  <c r="N241" i="2"/>
  <c r="L241" i="2"/>
  <c r="K241" i="2"/>
  <c r="I241" i="2"/>
  <c r="H241" i="2"/>
  <c r="J241" i="2" s="1"/>
  <c r="G241" i="2"/>
  <c r="F241" i="2"/>
  <c r="E241" i="2"/>
  <c r="AB240" i="2"/>
  <c r="Y240" i="2"/>
  <c r="V240" i="2"/>
  <c r="S240" i="2"/>
  <c r="P240" i="2"/>
  <c r="M240" i="2"/>
  <c r="J240" i="2"/>
  <c r="G240" i="2"/>
  <c r="C240" i="2"/>
  <c r="B240" i="2"/>
  <c r="AB239" i="2"/>
  <c r="Y239" i="2"/>
  <c r="V239" i="2"/>
  <c r="S239" i="2"/>
  <c r="P239" i="2"/>
  <c r="M239" i="2"/>
  <c r="J239" i="2"/>
  <c r="G239" i="2"/>
  <c r="D239" i="2" s="1"/>
  <c r="C239" i="2"/>
  <c r="B239" i="2"/>
  <c r="AB238" i="2"/>
  <c r="Y238" i="2"/>
  <c r="V238" i="2"/>
  <c r="S238" i="2"/>
  <c r="P238" i="2"/>
  <c r="M238" i="2"/>
  <c r="J238" i="2"/>
  <c r="G238" i="2"/>
  <c r="C238" i="2"/>
  <c r="B238" i="2"/>
  <c r="AA237" i="2"/>
  <c r="Z237" i="2"/>
  <c r="X237" i="2"/>
  <c r="W237" i="2"/>
  <c r="W236" i="2" s="1"/>
  <c r="U237" i="2"/>
  <c r="T237" i="2"/>
  <c r="R237" i="2"/>
  <c r="S237" i="2" s="1"/>
  <c r="Q237" i="2"/>
  <c r="O237" i="2"/>
  <c r="N237" i="2"/>
  <c r="N236" i="2" s="1"/>
  <c r="L237" i="2"/>
  <c r="K237" i="2"/>
  <c r="I237" i="2"/>
  <c r="H237" i="2"/>
  <c r="F237" i="2"/>
  <c r="F236" i="2" s="1"/>
  <c r="E237" i="2"/>
  <c r="E236" i="2" s="1"/>
  <c r="AB235" i="2"/>
  <c r="Y235" i="2"/>
  <c r="V235" i="2"/>
  <c r="R235" i="2"/>
  <c r="C235" i="2" s="1"/>
  <c r="Q235" i="2"/>
  <c r="P235" i="2"/>
  <c r="M235" i="2"/>
  <c r="J235" i="2"/>
  <c r="G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J233" i="2"/>
  <c r="G233" i="2"/>
  <c r="D233" i="2" s="1"/>
  <c r="C233" i="2"/>
  <c r="B233" i="2"/>
  <c r="AB232" i="2"/>
  <c r="Y232" i="2"/>
  <c r="V232" i="2"/>
  <c r="S232" i="2"/>
  <c r="P232" i="2"/>
  <c r="M232" i="2"/>
  <c r="J232" i="2"/>
  <c r="G232" i="2"/>
  <c r="C232" i="2"/>
  <c r="B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S229" i="2"/>
  <c r="P229" i="2"/>
  <c r="M229" i="2"/>
  <c r="J229" i="2"/>
  <c r="G229" i="2"/>
  <c r="C229" i="2"/>
  <c r="B229" i="2"/>
  <c r="AB228" i="2"/>
  <c r="Y228" i="2"/>
  <c r="V228" i="2"/>
  <c r="S228" i="2"/>
  <c r="P228" i="2"/>
  <c r="M228" i="2"/>
  <c r="J228" i="2"/>
  <c r="G228" i="2"/>
  <c r="C228" i="2"/>
  <c r="B228" i="2"/>
  <c r="AA227" i="2"/>
  <c r="Z227" i="2"/>
  <c r="Y227" i="2"/>
  <c r="X227" i="2"/>
  <c r="W227" i="2"/>
  <c r="U227" i="2"/>
  <c r="T227" i="2"/>
  <c r="R227" i="2"/>
  <c r="O227" i="2"/>
  <c r="N227" i="2"/>
  <c r="L227" i="2"/>
  <c r="K227" i="2"/>
  <c r="I227" i="2"/>
  <c r="H227" i="2"/>
  <c r="J227" i="2" s="1"/>
  <c r="F227" i="2"/>
  <c r="E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M225" i="2"/>
  <c r="J225" i="2"/>
  <c r="G225" i="2"/>
  <c r="D225" i="2"/>
  <c r="C225" i="2"/>
  <c r="B225" i="2"/>
  <c r="AB224" i="2"/>
  <c r="Y224" i="2"/>
  <c r="V224" i="2"/>
  <c r="R224" i="2"/>
  <c r="Q224" i="2"/>
  <c r="P224" i="2"/>
  <c r="M224" i="2"/>
  <c r="J224" i="2"/>
  <c r="G224" i="2"/>
  <c r="C224" i="2"/>
  <c r="AB223" i="2"/>
  <c r="Y223" i="2"/>
  <c r="V223" i="2"/>
  <c r="S223" i="2"/>
  <c r="P223" i="2"/>
  <c r="M223" i="2"/>
  <c r="J223" i="2"/>
  <c r="G223" i="2"/>
  <c r="D223" i="2" s="1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R221" i="2"/>
  <c r="Q221" i="2"/>
  <c r="P221" i="2"/>
  <c r="M221" i="2"/>
  <c r="J221" i="2"/>
  <c r="G221" i="2"/>
  <c r="AA220" i="2"/>
  <c r="Z220" i="2"/>
  <c r="X220" i="2"/>
  <c r="W220" i="2"/>
  <c r="U220" i="2"/>
  <c r="T220" i="2"/>
  <c r="O220" i="2"/>
  <c r="N220" i="2"/>
  <c r="L220" i="2"/>
  <c r="K220" i="2"/>
  <c r="I220" i="2"/>
  <c r="H220" i="2"/>
  <c r="F220" i="2"/>
  <c r="E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A217" i="2"/>
  <c r="AA216" i="2" s="1"/>
  <c r="Z217" i="2"/>
  <c r="AB217" i="2" s="1"/>
  <c r="Y217" i="2"/>
  <c r="V217" i="2"/>
  <c r="S217" i="2"/>
  <c r="P217" i="2"/>
  <c r="M217" i="2"/>
  <c r="J217" i="2"/>
  <c r="G217" i="2"/>
  <c r="B217" i="2"/>
  <c r="Z216" i="2"/>
  <c r="X216" i="2"/>
  <c r="Y216" i="2" s="1"/>
  <c r="W216" i="2"/>
  <c r="U216" i="2"/>
  <c r="T216" i="2"/>
  <c r="R216" i="2"/>
  <c r="Q216" i="2"/>
  <c r="O216" i="2"/>
  <c r="P216" i="2" s="1"/>
  <c r="N216" i="2"/>
  <c r="L216" i="2"/>
  <c r="K216" i="2"/>
  <c r="I216" i="2"/>
  <c r="H216" i="2"/>
  <c r="F216" i="2"/>
  <c r="E216" i="2"/>
  <c r="AB215" i="2"/>
  <c r="Y215" i="2"/>
  <c r="V215" i="2"/>
  <c r="R215" i="2"/>
  <c r="Q215" i="2"/>
  <c r="B215" i="2" s="1"/>
  <c r="P215" i="2"/>
  <c r="M215" i="2"/>
  <c r="J215" i="2"/>
  <c r="G215" i="2"/>
  <c r="AB214" i="2"/>
  <c r="Y214" i="2"/>
  <c r="V214" i="2"/>
  <c r="R214" i="2"/>
  <c r="Q214" i="2"/>
  <c r="P214" i="2"/>
  <c r="M214" i="2"/>
  <c r="J214" i="2"/>
  <c r="G214" i="2"/>
  <c r="B214" i="2"/>
  <c r="AB213" i="2"/>
  <c r="Y213" i="2"/>
  <c r="V213" i="2"/>
  <c r="R213" i="2"/>
  <c r="Q213" i="2"/>
  <c r="B213" i="2" s="1"/>
  <c r="P213" i="2"/>
  <c r="M213" i="2"/>
  <c r="J213" i="2"/>
  <c r="G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L207" i="2"/>
  <c r="K207" i="2"/>
  <c r="B207" i="2" s="1"/>
  <c r="J207" i="2"/>
  <c r="G207" i="2"/>
  <c r="AB206" i="2"/>
  <c r="Y206" i="2"/>
  <c r="U206" i="2"/>
  <c r="T206" i="2"/>
  <c r="S206" i="2"/>
  <c r="P206" i="2"/>
  <c r="M206" i="2"/>
  <c r="J206" i="2"/>
  <c r="G206" i="2"/>
  <c r="AA205" i="2"/>
  <c r="Z205" i="2"/>
  <c r="X205" i="2"/>
  <c r="W205" i="2"/>
  <c r="P205" i="2"/>
  <c r="O205" i="2"/>
  <c r="N205" i="2"/>
  <c r="K205" i="2"/>
  <c r="I205" i="2"/>
  <c r="J205" i="2" s="1"/>
  <c r="H205" i="2"/>
  <c r="H204" i="2" s="1"/>
  <c r="F205" i="2"/>
  <c r="E205" i="2"/>
  <c r="W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P202" i="2"/>
  <c r="M202" i="2"/>
  <c r="J202" i="2"/>
  <c r="G202" i="2"/>
  <c r="C202" i="2"/>
  <c r="B202" i="2"/>
  <c r="AB201" i="2"/>
  <c r="Y201" i="2"/>
  <c r="V201" i="2"/>
  <c r="S201" i="2"/>
  <c r="P201" i="2"/>
  <c r="M201" i="2"/>
  <c r="J201" i="2"/>
  <c r="G201" i="2"/>
  <c r="D201" i="2" s="1"/>
  <c r="C201" i="2"/>
  <c r="B201" i="2"/>
  <c r="AB200" i="2"/>
  <c r="Y200" i="2"/>
  <c r="V200" i="2"/>
  <c r="S200" i="2"/>
  <c r="P200" i="2"/>
  <c r="M200" i="2"/>
  <c r="J200" i="2"/>
  <c r="G200" i="2"/>
  <c r="C200" i="2"/>
  <c r="B200" i="2"/>
  <c r="AA199" i="2"/>
  <c r="Z199" i="2"/>
  <c r="X199" i="2"/>
  <c r="W199" i="2"/>
  <c r="V199" i="2"/>
  <c r="U199" i="2"/>
  <c r="T199" i="2"/>
  <c r="R199" i="2"/>
  <c r="Q199" i="2"/>
  <c r="O199" i="2"/>
  <c r="N199" i="2"/>
  <c r="P199" i="2" s="1"/>
  <c r="L199" i="2"/>
  <c r="K199" i="2"/>
  <c r="I199" i="2"/>
  <c r="H199" i="2"/>
  <c r="F199" i="2"/>
  <c r="E199" i="2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S197" i="2"/>
  <c r="P197" i="2"/>
  <c r="M197" i="2"/>
  <c r="J197" i="2"/>
  <c r="G197" i="2"/>
  <c r="C197" i="2"/>
  <c r="B197" i="2"/>
  <c r="AB196" i="2"/>
  <c r="Y196" i="2"/>
  <c r="V196" i="2"/>
  <c r="S196" i="2"/>
  <c r="P196" i="2"/>
  <c r="M196" i="2"/>
  <c r="J196" i="2"/>
  <c r="G196" i="2"/>
  <c r="C196" i="2"/>
  <c r="B196" i="2"/>
  <c r="AA195" i="2"/>
  <c r="AA194" i="2" s="1"/>
  <c r="Z195" i="2"/>
  <c r="X195" i="2"/>
  <c r="Y195" i="2" s="1"/>
  <c r="W195" i="2"/>
  <c r="U195" i="2"/>
  <c r="T195" i="2"/>
  <c r="R195" i="2"/>
  <c r="Q195" i="2"/>
  <c r="Q194" i="2" s="1"/>
  <c r="O195" i="2"/>
  <c r="O194" i="2" s="1"/>
  <c r="N195" i="2"/>
  <c r="L195" i="2"/>
  <c r="K195" i="2"/>
  <c r="I195" i="2"/>
  <c r="J195" i="2" s="1"/>
  <c r="H195" i="2"/>
  <c r="F195" i="2"/>
  <c r="E195" i="2"/>
  <c r="X194" i="2"/>
  <c r="T194" i="2"/>
  <c r="E194" i="2"/>
  <c r="AB193" i="2"/>
  <c r="Y193" i="2"/>
  <c r="V193" i="2"/>
  <c r="S193" i="2"/>
  <c r="P193" i="2"/>
  <c r="M193" i="2"/>
  <c r="J193" i="2"/>
  <c r="G193" i="2"/>
  <c r="D193" i="2" s="1"/>
  <c r="C193" i="2"/>
  <c r="B193" i="2"/>
  <c r="AA192" i="2"/>
  <c r="Z192" i="2"/>
  <c r="X192" i="2"/>
  <c r="W192" i="2"/>
  <c r="Y192" i="2" s="1"/>
  <c r="U192" i="2"/>
  <c r="T192" i="2"/>
  <c r="R192" i="2"/>
  <c r="Q192" i="2"/>
  <c r="O192" i="2"/>
  <c r="N192" i="2"/>
  <c r="L192" i="2"/>
  <c r="K192" i="2"/>
  <c r="I192" i="2"/>
  <c r="J192" i="2" s="1"/>
  <c r="H192" i="2"/>
  <c r="F192" i="2"/>
  <c r="E192" i="2"/>
  <c r="AB191" i="2"/>
  <c r="Y191" i="2"/>
  <c r="V191" i="2"/>
  <c r="S191" i="2"/>
  <c r="P191" i="2"/>
  <c r="M191" i="2"/>
  <c r="J191" i="2"/>
  <c r="G191" i="2"/>
  <c r="C191" i="2"/>
  <c r="B191" i="2"/>
  <c r="AA190" i="2"/>
  <c r="Z190" i="2"/>
  <c r="X190" i="2"/>
  <c r="Y190" i="2" s="1"/>
  <c r="W190" i="2"/>
  <c r="U190" i="2"/>
  <c r="T190" i="2"/>
  <c r="R190" i="2"/>
  <c r="Q190" i="2"/>
  <c r="O190" i="2"/>
  <c r="P190" i="2" s="1"/>
  <c r="N190" i="2"/>
  <c r="L190" i="2"/>
  <c r="M190" i="2" s="1"/>
  <c r="K190" i="2"/>
  <c r="I190" i="2"/>
  <c r="H190" i="2"/>
  <c r="F190" i="2"/>
  <c r="E190" i="2"/>
  <c r="AB189" i="2"/>
  <c r="Y189" i="2"/>
  <c r="V189" i="2"/>
  <c r="S189" i="2"/>
  <c r="P189" i="2"/>
  <c r="M189" i="2"/>
  <c r="J189" i="2"/>
  <c r="G189" i="2"/>
  <c r="C189" i="2"/>
  <c r="B189" i="2"/>
  <c r="AB188" i="2"/>
  <c r="Y188" i="2"/>
  <c r="V188" i="2"/>
  <c r="S188" i="2"/>
  <c r="P188" i="2"/>
  <c r="M188" i="2"/>
  <c r="J188" i="2"/>
  <c r="G188" i="2"/>
  <c r="C188" i="2"/>
  <c r="B188" i="2"/>
  <c r="AA187" i="2"/>
  <c r="Z187" i="2"/>
  <c r="X187" i="2"/>
  <c r="Y187" i="2" s="1"/>
  <c r="W187" i="2"/>
  <c r="V187" i="2"/>
  <c r="U187" i="2"/>
  <c r="T187" i="2"/>
  <c r="R187" i="2"/>
  <c r="Q187" i="2"/>
  <c r="O187" i="2"/>
  <c r="N187" i="2"/>
  <c r="L187" i="2"/>
  <c r="K187" i="2"/>
  <c r="I187" i="2"/>
  <c r="H187" i="2"/>
  <c r="F187" i="2"/>
  <c r="E187" i="2"/>
  <c r="AB186" i="2"/>
  <c r="Y186" i="2"/>
  <c r="V186" i="2"/>
  <c r="S186" i="2"/>
  <c r="P186" i="2"/>
  <c r="M186" i="2"/>
  <c r="J186" i="2"/>
  <c r="G186" i="2"/>
  <c r="C186" i="2"/>
  <c r="B186" i="2"/>
  <c r="AA185" i="2"/>
  <c r="Z185" i="2"/>
  <c r="X185" i="2"/>
  <c r="W185" i="2"/>
  <c r="U185" i="2"/>
  <c r="T185" i="2"/>
  <c r="S185" i="2"/>
  <c r="R185" i="2"/>
  <c r="Q185" i="2"/>
  <c r="O185" i="2"/>
  <c r="P185" i="2" s="1"/>
  <c r="N185" i="2"/>
  <c r="L185" i="2"/>
  <c r="K185" i="2"/>
  <c r="I185" i="2"/>
  <c r="H185" i="2"/>
  <c r="F185" i="2"/>
  <c r="G185" i="2" s="1"/>
  <c r="E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C183" i="2"/>
  <c r="B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A180" i="2"/>
  <c r="Z180" i="2"/>
  <c r="X180" i="2"/>
  <c r="W180" i="2"/>
  <c r="U180" i="2"/>
  <c r="T180" i="2"/>
  <c r="R180" i="2"/>
  <c r="Q180" i="2"/>
  <c r="O180" i="2"/>
  <c r="N180" i="2"/>
  <c r="L180" i="2"/>
  <c r="K180" i="2"/>
  <c r="J180" i="2"/>
  <c r="I180" i="2"/>
  <c r="H180" i="2"/>
  <c r="F180" i="2"/>
  <c r="E180" i="2"/>
  <c r="R179" i="2"/>
  <c r="AB177" i="2"/>
  <c r="Y177" i="2"/>
  <c r="V177" i="2"/>
  <c r="S177" i="2"/>
  <c r="P177" i="2"/>
  <c r="M177" i="2"/>
  <c r="J177" i="2"/>
  <c r="G177" i="2"/>
  <c r="D177" i="2" s="1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A172" i="2"/>
  <c r="Z172" i="2"/>
  <c r="Z171" i="2" s="1"/>
  <c r="X172" i="2"/>
  <c r="W172" i="2"/>
  <c r="U172" i="2"/>
  <c r="V172" i="2" s="1"/>
  <c r="T172" i="2"/>
  <c r="R172" i="2"/>
  <c r="Q172" i="2"/>
  <c r="O172" i="2"/>
  <c r="N172" i="2"/>
  <c r="L172" i="2"/>
  <c r="L171" i="2" s="1"/>
  <c r="K172" i="2"/>
  <c r="I172" i="2"/>
  <c r="H172" i="2"/>
  <c r="H171" i="2" s="1"/>
  <c r="F172" i="2"/>
  <c r="E172" i="2"/>
  <c r="B172" i="2" s="1"/>
  <c r="X171" i="2"/>
  <c r="U171" i="2"/>
  <c r="T171" i="2"/>
  <c r="Q171" i="2"/>
  <c r="N171" i="2"/>
  <c r="I171" i="2"/>
  <c r="J171" i="2" s="1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L163" i="2"/>
  <c r="C163" i="2" s="1"/>
  <c r="K163" i="2"/>
  <c r="J163" i="2"/>
  <c r="G163" i="2"/>
  <c r="B163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F154" i="2"/>
  <c r="C154" i="2" s="1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A151" i="2"/>
  <c r="Z151" i="2"/>
  <c r="X151" i="2"/>
  <c r="X150" i="2" s="1"/>
  <c r="W151" i="2"/>
  <c r="U151" i="2"/>
  <c r="U150" i="2" s="1"/>
  <c r="T151" i="2"/>
  <c r="R151" i="2"/>
  <c r="Q151" i="2"/>
  <c r="S151" i="2" s="1"/>
  <c r="O151" i="2"/>
  <c r="N151" i="2"/>
  <c r="L151" i="2"/>
  <c r="K151" i="2"/>
  <c r="I151" i="2"/>
  <c r="H151" i="2"/>
  <c r="H150" i="2" s="1"/>
  <c r="F151" i="2"/>
  <c r="F150" i="2" s="1"/>
  <c r="E151" i="2"/>
  <c r="E150" i="2" s="1"/>
  <c r="Z150" i="2"/>
  <c r="R150" i="2"/>
  <c r="N150" i="2"/>
  <c r="L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B143" i="2"/>
  <c r="Y143" i="2"/>
  <c r="V143" i="2"/>
  <c r="S143" i="2"/>
  <c r="P143" i="2"/>
  <c r="M143" i="2"/>
  <c r="J143" i="2"/>
  <c r="G143" i="2"/>
  <c r="C143" i="2"/>
  <c r="B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D140" i="2" s="1"/>
  <c r="G140" i="2"/>
  <c r="C140" i="2"/>
  <c r="B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D132" i="2" s="1"/>
  <c r="G132" i="2"/>
  <c r="C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D123" i="2" s="1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D121" i="2" s="1"/>
  <c r="C121" i="2"/>
  <c r="B121" i="2"/>
  <c r="AB120" i="2"/>
  <c r="Y120" i="2"/>
  <c r="V120" i="2"/>
  <c r="S120" i="2"/>
  <c r="P120" i="2"/>
  <c r="M120" i="2"/>
  <c r="J120" i="2"/>
  <c r="G120" i="2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D116" i="2" s="1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A113" i="2"/>
  <c r="Z113" i="2"/>
  <c r="X113" i="2"/>
  <c r="W113" i="2"/>
  <c r="U113" i="2"/>
  <c r="T113" i="2"/>
  <c r="R113" i="2"/>
  <c r="Q113" i="2"/>
  <c r="O113" i="2"/>
  <c r="N113" i="2"/>
  <c r="P113" i="2" s="1"/>
  <c r="M113" i="2"/>
  <c r="L113" i="2"/>
  <c r="K113" i="2"/>
  <c r="I113" i="2"/>
  <c r="H113" i="2"/>
  <c r="F113" i="2"/>
  <c r="E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L105" i="2"/>
  <c r="K105" i="2"/>
  <c r="B105" i="2" s="1"/>
  <c r="J105" i="2"/>
  <c r="G105" i="2"/>
  <c r="C105" i="2"/>
  <c r="AB104" i="2"/>
  <c r="Y104" i="2"/>
  <c r="V104" i="2"/>
  <c r="S104" i="2"/>
  <c r="P104" i="2"/>
  <c r="M104" i="2"/>
  <c r="J104" i="2"/>
  <c r="G104" i="2"/>
  <c r="C104" i="2"/>
  <c r="B104" i="2"/>
  <c r="AB103" i="2"/>
  <c r="Y103" i="2"/>
  <c r="V103" i="2"/>
  <c r="S103" i="2"/>
  <c r="P103" i="2"/>
  <c r="M103" i="2"/>
  <c r="J103" i="2"/>
  <c r="G103" i="2"/>
  <c r="C103" i="2"/>
  <c r="B103" i="2"/>
  <c r="AB102" i="2"/>
  <c r="Y102" i="2"/>
  <c r="V102" i="2"/>
  <c r="S102" i="2"/>
  <c r="P102" i="2"/>
  <c r="M102" i="2"/>
  <c r="L102" i="2"/>
  <c r="J102" i="2"/>
  <c r="G102" i="2"/>
  <c r="C102" i="2"/>
  <c r="B102" i="2"/>
  <c r="AB101" i="2"/>
  <c r="Y101" i="2"/>
  <c r="V101" i="2"/>
  <c r="S101" i="2"/>
  <c r="P101" i="2"/>
  <c r="M101" i="2"/>
  <c r="J101" i="2"/>
  <c r="D101" i="2" s="1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B99" i="2"/>
  <c r="Y99" i="2"/>
  <c r="V99" i="2"/>
  <c r="S99" i="2"/>
  <c r="P99" i="2"/>
  <c r="L99" i="2"/>
  <c r="K99" i="2"/>
  <c r="B99" i="2" s="1"/>
  <c r="J99" i="2"/>
  <c r="G99" i="2"/>
  <c r="AB98" i="2"/>
  <c r="Y98" i="2"/>
  <c r="V98" i="2"/>
  <c r="S98" i="2"/>
  <c r="P98" i="2"/>
  <c r="L98" i="2"/>
  <c r="C98" i="2" s="1"/>
  <c r="K98" i="2"/>
  <c r="J98" i="2"/>
  <c r="G98" i="2"/>
  <c r="B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S96" i="2"/>
  <c r="P96" i="2"/>
  <c r="M96" i="2"/>
  <c r="J96" i="2"/>
  <c r="G96" i="2"/>
  <c r="C96" i="2"/>
  <c r="B96" i="2"/>
  <c r="AB95" i="2"/>
  <c r="Y95" i="2"/>
  <c r="V95" i="2"/>
  <c r="S95" i="2"/>
  <c r="P95" i="2"/>
  <c r="M95" i="2"/>
  <c r="J95" i="2"/>
  <c r="G95" i="2"/>
  <c r="C95" i="2"/>
  <c r="B95" i="2"/>
  <c r="AB94" i="2"/>
  <c r="Y94" i="2"/>
  <c r="V94" i="2"/>
  <c r="S94" i="2"/>
  <c r="P94" i="2"/>
  <c r="L94" i="2"/>
  <c r="K94" i="2"/>
  <c r="B94" i="2" s="1"/>
  <c r="J94" i="2"/>
  <c r="G94" i="2"/>
  <c r="C94" i="2"/>
  <c r="AB93" i="2"/>
  <c r="Y93" i="2"/>
  <c r="V93" i="2"/>
  <c r="S93" i="2"/>
  <c r="P93" i="2"/>
  <c r="M93" i="2"/>
  <c r="J93" i="2"/>
  <c r="G93" i="2"/>
  <c r="C93" i="2"/>
  <c r="B93" i="2"/>
  <c r="AB92" i="2"/>
  <c r="Y92" i="2"/>
  <c r="V92" i="2"/>
  <c r="S92" i="2"/>
  <c r="P92" i="2"/>
  <c r="M92" i="2"/>
  <c r="I92" i="2"/>
  <c r="J92" i="2" s="1"/>
  <c r="H92" i="2"/>
  <c r="G92" i="2"/>
  <c r="D92" i="2" s="1"/>
  <c r="B92" i="2"/>
  <c r="AB91" i="2"/>
  <c r="Y91" i="2"/>
  <c r="V91" i="2"/>
  <c r="S91" i="2"/>
  <c r="P91" i="2"/>
  <c r="M91" i="2"/>
  <c r="J91" i="2"/>
  <c r="G91" i="2"/>
  <c r="C91" i="2"/>
  <c r="B91" i="2"/>
  <c r="AB90" i="2"/>
  <c r="Y90" i="2"/>
  <c r="V90" i="2"/>
  <c r="S90" i="2"/>
  <c r="P90" i="2"/>
  <c r="M90" i="2"/>
  <c r="J90" i="2"/>
  <c r="G90" i="2"/>
  <c r="C90" i="2"/>
  <c r="B90" i="2"/>
  <c r="AB89" i="2"/>
  <c r="Y89" i="2"/>
  <c r="V89" i="2"/>
  <c r="S89" i="2"/>
  <c r="P89" i="2"/>
  <c r="M89" i="2"/>
  <c r="J89" i="2"/>
  <c r="G89" i="2"/>
  <c r="C89" i="2"/>
  <c r="B89" i="2"/>
  <c r="AB88" i="2"/>
  <c r="Y88" i="2"/>
  <c r="V88" i="2"/>
  <c r="S88" i="2"/>
  <c r="P88" i="2"/>
  <c r="L88" i="2"/>
  <c r="C88" i="2" s="1"/>
  <c r="K88" i="2"/>
  <c r="J88" i="2"/>
  <c r="G88" i="2"/>
  <c r="AB87" i="2"/>
  <c r="Y87" i="2"/>
  <c r="V87" i="2"/>
  <c r="S87" i="2"/>
  <c r="P87" i="2"/>
  <c r="M87" i="2"/>
  <c r="J87" i="2"/>
  <c r="G87" i="2"/>
  <c r="D87" i="2" s="1"/>
  <c r="C87" i="2"/>
  <c r="B87" i="2"/>
  <c r="AB86" i="2"/>
  <c r="Y86" i="2"/>
  <c r="V86" i="2"/>
  <c r="S86" i="2"/>
  <c r="P86" i="2"/>
  <c r="M86" i="2"/>
  <c r="I86" i="2"/>
  <c r="J86" i="2" s="1"/>
  <c r="H86" i="2"/>
  <c r="B86" i="2" s="1"/>
  <c r="G86" i="2"/>
  <c r="AB85" i="2"/>
  <c r="Y85" i="2"/>
  <c r="V85" i="2"/>
  <c r="S85" i="2"/>
  <c r="P85" i="2"/>
  <c r="M85" i="2"/>
  <c r="J85" i="2"/>
  <c r="G85" i="2"/>
  <c r="C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M82" i="2"/>
  <c r="J82" i="2"/>
  <c r="G82" i="2"/>
  <c r="C82" i="2"/>
  <c r="B82" i="2"/>
  <c r="AB81" i="2"/>
  <c r="Y81" i="2"/>
  <c r="V81" i="2"/>
  <c r="S81" i="2"/>
  <c r="P81" i="2"/>
  <c r="M81" i="2"/>
  <c r="J81" i="2"/>
  <c r="G81" i="2"/>
  <c r="C81" i="2"/>
  <c r="B81" i="2"/>
  <c r="AB80" i="2"/>
  <c r="Y80" i="2"/>
  <c r="V80" i="2"/>
  <c r="S80" i="2"/>
  <c r="P80" i="2"/>
  <c r="M80" i="2"/>
  <c r="J80" i="2"/>
  <c r="G80" i="2"/>
  <c r="C80" i="2"/>
  <c r="B80" i="2"/>
  <c r="AB79" i="2"/>
  <c r="Y79" i="2"/>
  <c r="V79" i="2"/>
  <c r="S79" i="2"/>
  <c r="P79" i="2"/>
  <c r="L79" i="2"/>
  <c r="K79" i="2"/>
  <c r="I79" i="2"/>
  <c r="H79" i="2"/>
  <c r="G79" i="2"/>
  <c r="AB78" i="2"/>
  <c r="Y78" i="2"/>
  <c r="V78" i="2"/>
  <c r="S78" i="2"/>
  <c r="P78" i="2"/>
  <c r="M78" i="2"/>
  <c r="J78" i="2"/>
  <c r="G78" i="2"/>
  <c r="C78" i="2"/>
  <c r="B78" i="2"/>
  <c r="AB77" i="2"/>
  <c r="Y77" i="2"/>
  <c r="V77" i="2"/>
  <c r="S77" i="2"/>
  <c r="P77" i="2"/>
  <c r="L77" i="2"/>
  <c r="K77" i="2"/>
  <c r="B77" i="2" s="1"/>
  <c r="I77" i="2"/>
  <c r="I76" i="2" s="1"/>
  <c r="H77" i="2"/>
  <c r="G77" i="2"/>
  <c r="C77" i="2"/>
  <c r="AA76" i="2"/>
  <c r="Z76" i="2"/>
  <c r="X76" i="2"/>
  <c r="W76" i="2"/>
  <c r="V76" i="2"/>
  <c r="U76" i="2"/>
  <c r="T76" i="2"/>
  <c r="R76" i="2"/>
  <c r="Q76" i="2"/>
  <c r="O76" i="2"/>
  <c r="N76" i="2"/>
  <c r="G76" i="2"/>
  <c r="F76" i="2"/>
  <c r="E76" i="2"/>
  <c r="AB75" i="2"/>
  <c r="Y75" i="2"/>
  <c r="V75" i="2"/>
  <c r="S75" i="2"/>
  <c r="P75" i="2"/>
  <c r="M75" i="2"/>
  <c r="J75" i="2"/>
  <c r="G75" i="2"/>
  <c r="C75" i="2"/>
  <c r="B75" i="2"/>
  <c r="AB74" i="2"/>
  <c r="Y74" i="2"/>
  <c r="U74" i="2"/>
  <c r="T74" i="2"/>
  <c r="T65" i="2" s="1"/>
  <c r="T64" i="2" s="1"/>
  <c r="S74" i="2"/>
  <c r="P74" i="2"/>
  <c r="M74" i="2"/>
  <c r="J74" i="2"/>
  <c r="G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G72" i="2"/>
  <c r="C72" i="2"/>
  <c r="B72" i="2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C66" i="2"/>
  <c r="B66" i="2"/>
  <c r="Z65" i="2"/>
  <c r="Z64" i="2" s="1"/>
  <c r="N65" i="2"/>
  <c r="N64" i="2" s="1"/>
  <c r="F65" i="2"/>
  <c r="AB63" i="2"/>
  <c r="Y63" i="2"/>
  <c r="V63" i="2"/>
  <c r="S63" i="2"/>
  <c r="O63" i="2"/>
  <c r="C63" i="2" s="1"/>
  <c r="M63" i="2"/>
  <c r="J63" i="2"/>
  <c r="G63" i="2"/>
  <c r="B63" i="2"/>
  <c r="AB62" i="2"/>
  <c r="Y62" i="2"/>
  <c r="V62" i="2"/>
  <c r="S62" i="2"/>
  <c r="P62" i="2"/>
  <c r="M62" i="2"/>
  <c r="J62" i="2"/>
  <c r="G62" i="2"/>
  <c r="D62" i="2"/>
  <c r="C62" i="2"/>
  <c r="B62" i="2"/>
  <c r="AB61" i="2"/>
  <c r="Y61" i="2"/>
  <c r="V61" i="2"/>
  <c r="S61" i="2"/>
  <c r="P61" i="2"/>
  <c r="M61" i="2"/>
  <c r="J61" i="2"/>
  <c r="G61" i="2"/>
  <c r="C61" i="2"/>
  <c r="B61" i="2"/>
  <c r="AB60" i="2"/>
  <c r="Y60" i="2"/>
  <c r="V60" i="2"/>
  <c r="S60" i="2"/>
  <c r="P60" i="2"/>
  <c r="M60" i="2"/>
  <c r="J60" i="2"/>
  <c r="G60" i="2"/>
  <c r="D60" i="2" s="1"/>
  <c r="C60" i="2"/>
  <c r="B60" i="2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S58" i="2"/>
  <c r="P58" i="2"/>
  <c r="M58" i="2"/>
  <c r="J58" i="2"/>
  <c r="G58" i="2"/>
  <c r="D58" i="2" s="1"/>
  <c r="C58" i="2"/>
  <c r="B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A54" i="2"/>
  <c r="Z54" i="2"/>
  <c r="Z53" i="2" s="1"/>
  <c r="X54" i="2"/>
  <c r="W54" i="2"/>
  <c r="W53" i="2" s="1"/>
  <c r="U54" i="2"/>
  <c r="T54" i="2"/>
  <c r="T53" i="2" s="1"/>
  <c r="R54" i="2"/>
  <c r="Q54" i="2"/>
  <c r="O54" i="2"/>
  <c r="O53" i="2" s="1"/>
  <c r="N54" i="2"/>
  <c r="L54" i="2"/>
  <c r="K54" i="2"/>
  <c r="K53" i="2" s="1"/>
  <c r="I54" i="2"/>
  <c r="H54" i="2"/>
  <c r="F54" i="2"/>
  <c r="E54" i="2"/>
  <c r="AA53" i="2"/>
  <c r="X53" i="2"/>
  <c r="R53" i="2"/>
  <c r="N53" i="2"/>
  <c r="L53" i="2"/>
  <c r="H53" i="2"/>
  <c r="F53" i="2"/>
  <c r="AB52" i="2"/>
  <c r="Y52" i="2"/>
  <c r="V52" i="2"/>
  <c r="R52" i="2"/>
  <c r="S52" i="2" s="1"/>
  <c r="P52" i="2"/>
  <c r="M52" i="2"/>
  <c r="J52" i="2"/>
  <c r="G52" i="2"/>
  <c r="C52" i="2"/>
  <c r="B52" i="2"/>
  <c r="AB51" i="2"/>
  <c r="Y51" i="2"/>
  <c r="V51" i="2"/>
  <c r="S51" i="2"/>
  <c r="P51" i="2"/>
  <c r="M51" i="2"/>
  <c r="J51" i="2"/>
  <c r="G51" i="2"/>
  <c r="C51" i="2"/>
  <c r="B51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S49" i="2"/>
  <c r="P49" i="2"/>
  <c r="M49" i="2"/>
  <c r="J49" i="2"/>
  <c r="G49" i="2"/>
  <c r="C49" i="2"/>
  <c r="B49" i="2"/>
  <c r="AA48" i="2"/>
  <c r="AB48" i="2" s="1"/>
  <c r="Z48" i="2"/>
  <c r="X48" i="2"/>
  <c r="W48" i="2"/>
  <c r="U48" i="2"/>
  <c r="T48" i="2"/>
  <c r="S48" i="2"/>
  <c r="R48" i="2"/>
  <c r="Q48" i="2"/>
  <c r="O48" i="2"/>
  <c r="N48" i="2"/>
  <c r="N47" i="2" s="1"/>
  <c r="L48" i="2"/>
  <c r="K48" i="2"/>
  <c r="K47" i="2" s="1"/>
  <c r="I48" i="2"/>
  <c r="I47" i="2" s="1"/>
  <c r="H48" i="2"/>
  <c r="F48" i="2"/>
  <c r="E48" i="2"/>
  <c r="G48" i="2" s="1"/>
  <c r="AA47" i="2"/>
  <c r="Z47" i="2"/>
  <c r="W47" i="2"/>
  <c r="U47" i="2"/>
  <c r="R47" i="2"/>
  <c r="Q47" i="2"/>
  <c r="O47" i="2"/>
  <c r="F47" i="2"/>
  <c r="E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S44" i="2"/>
  <c r="P44" i="2"/>
  <c r="K44" i="2"/>
  <c r="B44" i="2" s="1"/>
  <c r="J44" i="2"/>
  <c r="G44" i="2"/>
  <c r="C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S41" i="2"/>
  <c r="P41" i="2"/>
  <c r="M41" i="2"/>
  <c r="J41" i="2"/>
  <c r="G41" i="2"/>
  <c r="C41" i="2"/>
  <c r="B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B38" i="2"/>
  <c r="Y38" i="2"/>
  <c r="V38" i="2"/>
  <c r="S38" i="2"/>
  <c r="P38" i="2"/>
  <c r="M38" i="2"/>
  <c r="J38" i="2"/>
  <c r="G38" i="2"/>
  <c r="C38" i="2"/>
  <c r="B38" i="2"/>
  <c r="AA37" i="2"/>
  <c r="Z37" i="2"/>
  <c r="Y37" i="2"/>
  <c r="X37" i="2"/>
  <c r="W37" i="2"/>
  <c r="U37" i="2"/>
  <c r="T37" i="2"/>
  <c r="T36" i="2" s="1"/>
  <c r="R37" i="2"/>
  <c r="Q37" i="2"/>
  <c r="O37" i="2"/>
  <c r="O36" i="2" s="1"/>
  <c r="N37" i="2"/>
  <c r="L37" i="2"/>
  <c r="I37" i="2"/>
  <c r="I36" i="2" s="1"/>
  <c r="H37" i="2"/>
  <c r="F37" i="2"/>
  <c r="E37" i="2"/>
  <c r="AA36" i="2"/>
  <c r="X36" i="2"/>
  <c r="W36" i="2"/>
  <c r="Q36" i="2"/>
  <c r="L36" i="2"/>
  <c r="H36" i="2"/>
  <c r="E36" i="2"/>
  <c r="AB35" i="2"/>
  <c r="Y35" i="2"/>
  <c r="V35" i="2"/>
  <c r="S35" i="2"/>
  <c r="P35" i="2"/>
  <c r="M35" i="2"/>
  <c r="J35" i="2"/>
  <c r="G35" i="2"/>
  <c r="C35" i="2"/>
  <c r="B35" i="2"/>
  <c r="AB34" i="2"/>
  <c r="Y34" i="2"/>
  <c r="V34" i="2"/>
  <c r="S34" i="2"/>
  <c r="P34" i="2"/>
  <c r="M34" i="2"/>
  <c r="J34" i="2"/>
  <c r="G34" i="2"/>
  <c r="C34" i="2"/>
  <c r="B34" i="2"/>
  <c r="AB33" i="2"/>
  <c r="Y33" i="2"/>
  <c r="U33" i="2"/>
  <c r="V33" i="2" s="1"/>
  <c r="T33" i="2"/>
  <c r="S33" i="2"/>
  <c r="P33" i="2"/>
  <c r="M33" i="2"/>
  <c r="J33" i="2"/>
  <c r="G33" i="2"/>
  <c r="B33" i="2"/>
  <c r="AB32" i="2"/>
  <c r="Y32" i="2"/>
  <c r="V32" i="2"/>
  <c r="S32" i="2"/>
  <c r="P32" i="2"/>
  <c r="M32" i="2"/>
  <c r="J32" i="2"/>
  <c r="G32" i="2"/>
  <c r="C32" i="2"/>
  <c r="B32" i="2"/>
  <c r="AB31" i="2"/>
  <c r="Y31" i="2"/>
  <c r="U31" i="2"/>
  <c r="T31" i="2"/>
  <c r="S31" i="2"/>
  <c r="P31" i="2"/>
  <c r="M31" i="2"/>
  <c r="J31" i="2"/>
  <c r="G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D28" i="2" s="1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D24" i="2" s="1"/>
  <c r="C24" i="2"/>
  <c r="B24" i="2"/>
  <c r="AB23" i="2"/>
  <c r="Y23" i="2"/>
  <c r="V23" i="2"/>
  <c r="S23" i="2"/>
  <c r="P23" i="2"/>
  <c r="M23" i="2"/>
  <c r="J23" i="2"/>
  <c r="G23" i="2"/>
  <c r="C23" i="2"/>
  <c r="B23" i="2"/>
  <c r="AA22" i="2"/>
  <c r="Z22" i="2"/>
  <c r="Z21" i="2" s="1"/>
  <c r="X22" i="2"/>
  <c r="W22" i="2"/>
  <c r="R22" i="2"/>
  <c r="Q22" i="2"/>
  <c r="Q21" i="2" s="1"/>
  <c r="O22" i="2"/>
  <c r="N22" i="2"/>
  <c r="L22" i="2"/>
  <c r="K22" i="2"/>
  <c r="I22" i="2"/>
  <c r="H22" i="2"/>
  <c r="H21" i="2" s="1"/>
  <c r="F22" i="2"/>
  <c r="G22" i="2" s="1"/>
  <c r="E22" i="2"/>
  <c r="X21" i="2"/>
  <c r="L21" i="2"/>
  <c r="F21" i="2"/>
  <c r="E21" i="2"/>
  <c r="AB20" i="2"/>
  <c r="Y20" i="2"/>
  <c r="V20" i="2"/>
  <c r="S20" i="2"/>
  <c r="P20" i="2"/>
  <c r="M20" i="2"/>
  <c r="J20" i="2"/>
  <c r="G20" i="2"/>
  <c r="D20" i="2" s="1"/>
  <c r="C20" i="2"/>
  <c r="B20" i="2"/>
  <c r="AB19" i="2"/>
  <c r="Y19" i="2"/>
  <c r="V19" i="2"/>
  <c r="S19" i="2"/>
  <c r="P19" i="2"/>
  <c r="M19" i="2"/>
  <c r="I19" i="2"/>
  <c r="I11" i="2" s="1"/>
  <c r="G19" i="2"/>
  <c r="B19" i="2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F12" i="2"/>
  <c r="F11" i="2" s="1"/>
  <c r="E12" i="2"/>
  <c r="B12" i="2" s="1"/>
  <c r="AA11" i="2"/>
  <c r="Z11" i="2"/>
  <c r="X11" i="2"/>
  <c r="W11" i="2"/>
  <c r="W10" i="2" s="1"/>
  <c r="U11" i="2"/>
  <c r="V11" i="2" s="1"/>
  <c r="T11" i="2"/>
  <c r="R11" i="2"/>
  <c r="R10" i="2" s="1"/>
  <c r="Q11" i="2"/>
  <c r="Q10" i="2" s="1"/>
  <c r="O11" i="2"/>
  <c r="N11" i="2"/>
  <c r="L11" i="2"/>
  <c r="K11" i="2"/>
  <c r="K10" i="2" s="1"/>
  <c r="M10" i="2" s="1"/>
  <c r="H11" i="2"/>
  <c r="Z10" i="2"/>
  <c r="X10" i="2"/>
  <c r="T10" i="2"/>
  <c r="N10" i="2"/>
  <c r="L10" i="2"/>
  <c r="H10" i="2"/>
  <c r="F205" i="1"/>
  <c r="E205" i="1"/>
  <c r="F167" i="1"/>
  <c r="G166" i="1" s="1"/>
  <c r="F163" i="1"/>
  <c r="F160" i="1"/>
  <c r="G159" i="1" s="1"/>
  <c r="F152" i="1"/>
  <c r="G147" i="1" s="1"/>
  <c r="F149" i="1"/>
  <c r="F143" i="1"/>
  <c r="G141" i="1"/>
  <c r="G137" i="1"/>
  <c r="F134" i="1"/>
  <c r="G133" i="1"/>
  <c r="F121" i="1"/>
  <c r="G120" i="1" s="1"/>
  <c r="F117" i="1"/>
  <c r="G115" i="1" s="1"/>
  <c r="G112" i="1"/>
  <c r="F108" i="1"/>
  <c r="G107" i="1"/>
  <c r="G99" i="1"/>
  <c r="G96" i="1"/>
  <c r="F93" i="1"/>
  <c r="G92" i="1" s="1"/>
  <c r="F82" i="1"/>
  <c r="G81" i="1"/>
  <c r="F81" i="1" s="1"/>
  <c r="F79" i="1"/>
  <c r="F78" i="1"/>
  <c r="F77" i="1"/>
  <c r="F76" i="1"/>
  <c r="F75" i="1"/>
  <c r="F74" i="1"/>
  <c r="F73" i="1"/>
  <c r="F72" i="1"/>
  <c r="G71" i="1"/>
  <c r="F71" i="1" s="1"/>
  <c r="F70" i="1"/>
  <c r="F69" i="1"/>
  <c r="G68" i="1"/>
  <c r="F68" i="1" s="1"/>
  <c r="F67" i="1"/>
  <c r="G66" i="1"/>
  <c r="F66" i="1" s="1"/>
  <c r="F59" i="1"/>
  <c r="G58" i="1"/>
  <c r="F58" i="1" s="1"/>
  <c r="F50" i="1"/>
  <c r="F49" i="1"/>
  <c r="G48" i="1"/>
  <c r="F48" i="1"/>
  <c r="F47" i="1"/>
  <c r="F46" i="1"/>
  <c r="G45" i="1"/>
  <c r="F45" i="1"/>
  <c r="G44" i="1"/>
  <c r="F44" i="1" s="1"/>
  <c r="F38" i="1"/>
  <c r="G37" i="1"/>
  <c r="G36" i="1" s="1"/>
  <c r="F36" i="1" s="1"/>
  <c r="F37" i="1"/>
  <c r="F35" i="1"/>
  <c r="G34" i="1"/>
  <c r="F34" i="1" s="1"/>
  <c r="F33" i="1"/>
  <c r="G32" i="1"/>
  <c r="G31" i="1" s="1"/>
  <c r="F31" i="1" s="1"/>
  <c r="F32" i="1"/>
  <c r="F30" i="1"/>
  <c r="G29" i="1"/>
  <c r="F29" i="1" s="1"/>
  <c r="F27" i="1"/>
  <c r="G26" i="1"/>
  <c r="F26" i="1" s="1"/>
  <c r="Y113" i="2" l="1"/>
  <c r="X65" i="2"/>
  <c r="X64" i="2" s="1"/>
  <c r="B206" i="2"/>
  <c r="T205" i="2"/>
  <c r="T204" i="2" s="1"/>
  <c r="AB262" i="2"/>
  <c r="AA251" i="2"/>
  <c r="C322" i="2"/>
  <c r="L315" i="2"/>
  <c r="C315" i="2" s="1"/>
  <c r="J22" i="2"/>
  <c r="C33" i="2"/>
  <c r="Q150" i="2"/>
  <c r="J387" i="2"/>
  <c r="I379" i="2"/>
  <c r="E11" i="2"/>
  <c r="E10" i="2" s="1"/>
  <c r="T22" i="2"/>
  <c r="T21" i="2" s="1"/>
  <c r="S262" i="2"/>
  <c r="S315" i="2"/>
  <c r="C328" i="2"/>
  <c r="L323" i="2"/>
  <c r="S380" i="2"/>
  <c r="R379" i="2"/>
  <c r="Y383" i="2"/>
  <c r="S369" i="2"/>
  <c r="R368" i="2"/>
  <c r="S368" i="2" s="1"/>
  <c r="D34" i="2"/>
  <c r="D35" i="2"/>
  <c r="S360" i="2"/>
  <c r="D15" i="2"/>
  <c r="I21" i="2"/>
  <c r="J21" i="2" s="1"/>
  <c r="U22" i="2"/>
  <c r="D39" i="2"/>
  <c r="D41" i="2"/>
  <c r="R65" i="2"/>
  <c r="G192" i="2"/>
  <c r="M195" i="2"/>
  <c r="K194" i="2"/>
  <c r="W194" i="2"/>
  <c r="R220" i="2"/>
  <c r="C221" i="2"/>
  <c r="K352" i="2"/>
  <c r="J363" i="2"/>
  <c r="S47" i="2"/>
  <c r="AB47" i="2"/>
  <c r="P48" i="2"/>
  <c r="D49" i="2"/>
  <c r="M54" i="2"/>
  <c r="Y54" i="2"/>
  <c r="D68" i="2"/>
  <c r="D72" i="2"/>
  <c r="M77" i="2"/>
  <c r="D82" i="2"/>
  <c r="D108" i="2"/>
  <c r="D114" i="2"/>
  <c r="D136" i="2"/>
  <c r="D137" i="2"/>
  <c r="D139" i="2"/>
  <c r="D182" i="2"/>
  <c r="D184" i="2"/>
  <c r="AB185" i="2"/>
  <c r="M187" i="2"/>
  <c r="I194" i="2"/>
  <c r="D197" i="2"/>
  <c r="Y199" i="2"/>
  <c r="AB205" i="2"/>
  <c r="V216" i="2"/>
  <c r="V220" i="2"/>
  <c r="J246" i="2"/>
  <c r="H251" i="2"/>
  <c r="S252" i="2"/>
  <c r="V260" i="2"/>
  <c r="AB260" i="2"/>
  <c r="M271" i="2"/>
  <c r="Y271" i="2"/>
  <c r="G274" i="2"/>
  <c r="M274" i="2"/>
  <c r="P280" i="2"/>
  <c r="AB280" i="2"/>
  <c r="V283" i="2"/>
  <c r="V288" i="2"/>
  <c r="AB288" i="2"/>
  <c r="S292" i="2"/>
  <c r="Y292" i="2"/>
  <c r="D301" i="2"/>
  <c r="D316" i="2"/>
  <c r="D317" i="2"/>
  <c r="P323" i="2"/>
  <c r="J337" i="2"/>
  <c r="P349" i="2"/>
  <c r="AB353" i="2"/>
  <c r="J356" i="2"/>
  <c r="G360" i="2"/>
  <c r="D361" i="2"/>
  <c r="Q362" i="2"/>
  <c r="D381" i="2"/>
  <c r="V387" i="2"/>
  <c r="AB387" i="2"/>
  <c r="D45" i="2"/>
  <c r="Y53" i="2"/>
  <c r="H76" i="2"/>
  <c r="J76" i="2" s="1"/>
  <c r="M88" i="2"/>
  <c r="D104" i="2"/>
  <c r="D106" i="2"/>
  <c r="D112" i="2"/>
  <c r="V113" i="2"/>
  <c r="AB113" i="2"/>
  <c r="D120" i="2"/>
  <c r="D124" i="2"/>
  <c r="D128" i="2"/>
  <c r="D130" i="2"/>
  <c r="D161" i="2"/>
  <c r="D162" i="2"/>
  <c r="D166" i="2"/>
  <c r="D170" i="2"/>
  <c r="E171" i="2"/>
  <c r="J172" i="2"/>
  <c r="D173" i="2"/>
  <c r="S180" i="2"/>
  <c r="D189" i="2"/>
  <c r="S192" i="2"/>
  <c r="Y194" i="2"/>
  <c r="AB199" i="2"/>
  <c r="D200" i="2"/>
  <c r="M216" i="2"/>
  <c r="J220" i="2"/>
  <c r="P227" i="2"/>
  <c r="I236" i="2"/>
  <c r="J237" i="2"/>
  <c r="V237" i="2"/>
  <c r="P241" i="2"/>
  <c r="G248" i="2"/>
  <c r="G260" i="2"/>
  <c r="V271" i="2"/>
  <c r="D275" i="2"/>
  <c r="Y277" i="2"/>
  <c r="K279" i="2"/>
  <c r="P292" i="2"/>
  <c r="G297" i="2"/>
  <c r="C309" i="2"/>
  <c r="J310" i="2"/>
  <c r="D310" i="2" s="1"/>
  <c r="P312" i="2"/>
  <c r="AB312" i="2"/>
  <c r="G315" i="2"/>
  <c r="D326" i="2"/>
  <c r="D330" i="2"/>
  <c r="D334" i="2"/>
  <c r="D336" i="2"/>
  <c r="M340" i="2"/>
  <c r="P345" i="2"/>
  <c r="V345" i="2"/>
  <c r="AB345" i="2"/>
  <c r="F352" i="2"/>
  <c r="G358" i="2"/>
  <c r="M358" i="2"/>
  <c r="G364" i="2"/>
  <c r="C364" i="2"/>
  <c r="M373" i="2"/>
  <c r="M374" i="2"/>
  <c r="G387" i="2"/>
  <c r="P47" i="2"/>
  <c r="C48" i="2"/>
  <c r="D50" i="2"/>
  <c r="D52" i="2"/>
  <c r="P53" i="2"/>
  <c r="D67" i="2"/>
  <c r="D81" i="2"/>
  <c r="D89" i="2"/>
  <c r="D97" i="2"/>
  <c r="D144" i="2"/>
  <c r="D146" i="2"/>
  <c r="J151" i="2"/>
  <c r="V151" i="2"/>
  <c r="D152" i="2"/>
  <c r="D157" i="2"/>
  <c r="V171" i="2"/>
  <c r="D181" i="2"/>
  <c r="AB187" i="2"/>
  <c r="D210" i="2"/>
  <c r="S221" i="2"/>
  <c r="D221" i="2" s="1"/>
  <c r="D229" i="2"/>
  <c r="D231" i="2"/>
  <c r="Q236" i="2"/>
  <c r="G252" i="2"/>
  <c r="V262" i="2"/>
  <c r="D270" i="2"/>
  <c r="O271" i="2"/>
  <c r="AB274" i="2"/>
  <c r="P277" i="2"/>
  <c r="D282" i="2"/>
  <c r="G283" i="2"/>
  <c r="Y297" i="2"/>
  <c r="D306" i="2"/>
  <c r="D307" i="2"/>
  <c r="D351" i="2"/>
  <c r="S356" i="2"/>
  <c r="P373" i="2"/>
  <c r="Q379" i="2"/>
  <c r="Z379" i="2"/>
  <c r="F385" i="2"/>
  <c r="C385" i="2" s="1"/>
  <c r="S387" i="2"/>
  <c r="Y387" i="2"/>
  <c r="D33" i="2"/>
  <c r="J11" i="2"/>
  <c r="I10" i="2"/>
  <c r="J10" i="2" s="1"/>
  <c r="AB374" i="2"/>
  <c r="AA373" i="2"/>
  <c r="AB373" i="2" s="1"/>
  <c r="G380" i="2"/>
  <c r="F379" i="2"/>
  <c r="S11" i="2"/>
  <c r="D14" i="2"/>
  <c r="C19" i="2"/>
  <c r="J19" i="2"/>
  <c r="D19" i="2" s="1"/>
  <c r="S22" i="2"/>
  <c r="C31" i="2"/>
  <c r="Y36" i="2"/>
  <c r="V37" i="2"/>
  <c r="M44" i="2"/>
  <c r="D44" i="2" s="1"/>
  <c r="G47" i="2"/>
  <c r="M53" i="2"/>
  <c r="P54" i="2"/>
  <c r="D55" i="2"/>
  <c r="D71" i="2"/>
  <c r="S76" i="2"/>
  <c r="D85" i="2"/>
  <c r="B88" i="2"/>
  <c r="D90" i="2"/>
  <c r="D96" i="2"/>
  <c r="M98" i="2"/>
  <c r="D98" i="2" s="1"/>
  <c r="D110" i="2"/>
  <c r="D118" i="2"/>
  <c r="D125" i="2"/>
  <c r="D134" i="2"/>
  <c r="D141" i="2"/>
  <c r="I150" i="2"/>
  <c r="J150" i="2" s="1"/>
  <c r="D153" i="2"/>
  <c r="D155" i="2"/>
  <c r="D159" i="2"/>
  <c r="J187" i="2"/>
  <c r="U194" i="2"/>
  <c r="V194" i="2" s="1"/>
  <c r="V195" i="2"/>
  <c r="C214" i="2"/>
  <c r="S214" i="2"/>
  <c r="Z236" i="2"/>
  <c r="AB248" i="2"/>
  <c r="G262" i="2"/>
  <c r="AB53" i="2"/>
  <c r="C259" i="2"/>
  <c r="P259" i="2"/>
  <c r="O252" i="2"/>
  <c r="P252" i="2" s="1"/>
  <c r="Y11" i="2"/>
  <c r="D17" i="2"/>
  <c r="D18" i="2"/>
  <c r="D23" i="2"/>
  <c r="D29" i="2"/>
  <c r="D40" i="2"/>
  <c r="D42" i="2"/>
  <c r="D43" i="2"/>
  <c r="AB54" i="2"/>
  <c r="D59" i="2"/>
  <c r="P63" i="2"/>
  <c r="D63" i="2" s="1"/>
  <c r="D69" i="2"/>
  <c r="D73" i="2"/>
  <c r="B74" i="2"/>
  <c r="D75" i="2"/>
  <c r="D78" i="2"/>
  <c r="B79" i="2"/>
  <c r="D83" i="2"/>
  <c r="D88" i="2"/>
  <c r="D103" i="2"/>
  <c r="D129" i="2"/>
  <c r="D145" i="2"/>
  <c r="D149" i="2"/>
  <c r="S150" i="2"/>
  <c r="G151" i="2"/>
  <c r="D169" i="2"/>
  <c r="R171" i="2"/>
  <c r="S172" i="2"/>
  <c r="V180" i="2"/>
  <c r="V192" i="2"/>
  <c r="C192" i="2"/>
  <c r="M199" i="2"/>
  <c r="L194" i="2"/>
  <c r="M194" i="2" s="1"/>
  <c r="G220" i="2"/>
  <c r="R236" i="2"/>
  <c r="S236" i="2" s="1"/>
  <c r="V241" i="2"/>
  <c r="U236" i="2"/>
  <c r="V236" i="2" s="1"/>
  <c r="S267" i="2"/>
  <c r="C276" i="2"/>
  <c r="O274" i="2"/>
  <c r="P276" i="2"/>
  <c r="D86" i="2"/>
  <c r="V227" i="2"/>
  <c r="B235" i="2"/>
  <c r="Q227" i="2"/>
  <c r="P353" i="2"/>
  <c r="N352" i="2"/>
  <c r="D375" i="2"/>
  <c r="Y10" i="2"/>
  <c r="D26" i="2"/>
  <c r="D27" i="2"/>
  <c r="D56" i="2"/>
  <c r="D66" i="2"/>
  <c r="J77" i="2"/>
  <c r="D77" i="2" s="1"/>
  <c r="D80" i="2"/>
  <c r="C86" i="2"/>
  <c r="D91" i="2"/>
  <c r="D109" i="2"/>
  <c r="D111" i="2"/>
  <c r="D117" i="2"/>
  <c r="D119" i="2"/>
  <c r="D126" i="2"/>
  <c r="D133" i="2"/>
  <c r="D135" i="2"/>
  <c r="D142" i="2"/>
  <c r="D148" i="2"/>
  <c r="T150" i="2"/>
  <c r="V150" i="2" s="1"/>
  <c r="G154" i="2"/>
  <c r="D154" i="2" s="1"/>
  <c r="D158" i="2"/>
  <c r="D160" i="2"/>
  <c r="G180" i="2"/>
  <c r="F179" i="2"/>
  <c r="AB190" i="2"/>
  <c r="J199" i="2"/>
  <c r="H194" i="2"/>
  <c r="J194" i="2" s="1"/>
  <c r="G205" i="2"/>
  <c r="U205" i="2"/>
  <c r="V206" i="2"/>
  <c r="D206" i="2" s="1"/>
  <c r="C206" i="2"/>
  <c r="D209" i="2"/>
  <c r="S213" i="2"/>
  <c r="D213" i="2" s="1"/>
  <c r="C213" i="2"/>
  <c r="M227" i="2"/>
  <c r="B241" i="2"/>
  <c r="K252" i="2"/>
  <c r="K251" i="2" s="1"/>
  <c r="B253" i="2"/>
  <c r="Y260" i="2"/>
  <c r="D263" i="2"/>
  <c r="E251" i="2"/>
  <c r="S187" i="2"/>
  <c r="Q179" i="2"/>
  <c r="S179" i="2" s="1"/>
  <c r="AB192" i="2"/>
  <c r="D196" i="2"/>
  <c r="S199" i="2"/>
  <c r="D202" i="2"/>
  <c r="P220" i="2"/>
  <c r="D222" i="2"/>
  <c r="Z204" i="2"/>
  <c r="C237" i="2"/>
  <c r="Y237" i="2"/>
  <c r="D238" i="2"/>
  <c r="AB241" i="2"/>
  <c r="D245" i="2"/>
  <c r="B246" i="2"/>
  <c r="V248" i="2"/>
  <c r="D249" i="2"/>
  <c r="D255" i="2"/>
  <c r="D259" i="2"/>
  <c r="J260" i="2"/>
  <c r="P262" i="2"/>
  <c r="Y262" i="2"/>
  <c r="M267" i="2"/>
  <c r="AB267" i="2"/>
  <c r="C269" i="2"/>
  <c r="P269" i="2"/>
  <c r="D269" i="2" s="1"/>
  <c r="J274" i="2"/>
  <c r="S283" i="2"/>
  <c r="S288" i="2"/>
  <c r="R279" i="2"/>
  <c r="D300" i="2"/>
  <c r="AB349" i="2"/>
  <c r="T362" i="2"/>
  <c r="M163" i="2"/>
  <c r="D163" i="2" s="1"/>
  <c r="D165" i="2"/>
  <c r="C172" i="2"/>
  <c r="D174" i="2"/>
  <c r="D176" i="2"/>
  <c r="D186" i="2"/>
  <c r="S190" i="2"/>
  <c r="D198" i="2"/>
  <c r="Q205" i="2"/>
  <c r="B205" i="2" s="1"/>
  <c r="J216" i="2"/>
  <c r="S216" i="2"/>
  <c r="AB216" i="2"/>
  <c r="D218" i="2"/>
  <c r="Y220" i="2"/>
  <c r="B221" i="2"/>
  <c r="S227" i="2"/>
  <c r="D230" i="2"/>
  <c r="S235" i="2"/>
  <c r="D235" i="2" s="1"/>
  <c r="G237" i="2"/>
  <c r="D240" i="2"/>
  <c r="Y241" i="2"/>
  <c r="S242" i="2"/>
  <c r="D242" i="2" s="1"/>
  <c r="P246" i="2"/>
  <c r="H236" i="2"/>
  <c r="J236" i="2" s="1"/>
  <c r="T251" i="2"/>
  <c r="M253" i="2"/>
  <c r="D253" i="2" s="1"/>
  <c r="B260" i="2"/>
  <c r="B262" i="2"/>
  <c r="W251" i="2"/>
  <c r="P288" i="2"/>
  <c r="N279" i="2"/>
  <c r="V302" i="2"/>
  <c r="D302" i="2" s="1"/>
  <c r="U297" i="2"/>
  <c r="C302" i="2"/>
  <c r="D320" i="2"/>
  <c r="K315" i="2"/>
  <c r="B315" i="2" s="1"/>
  <c r="B322" i="2"/>
  <c r="M323" i="2"/>
  <c r="G340" i="2"/>
  <c r="F314" i="2"/>
  <c r="B356" i="2"/>
  <c r="G356" i="2"/>
  <c r="V363" i="2"/>
  <c r="R363" i="2"/>
  <c r="S363" i="2" s="1"/>
  <c r="S364" i="2"/>
  <c r="AB368" i="2"/>
  <c r="P369" i="2"/>
  <c r="O368" i="2"/>
  <c r="P368" i="2" s="1"/>
  <c r="AB369" i="2"/>
  <c r="Y374" i="2"/>
  <c r="AB376" i="2"/>
  <c r="P377" i="2"/>
  <c r="O376" i="2"/>
  <c r="P376" i="2" s="1"/>
  <c r="AB377" i="2"/>
  <c r="S379" i="2"/>
  <c r="U379" i="2"/>
  <c r="J383" i="2"/>
  <c r="G172" i="2"/>
  <c r="P192" i="2"/>
  <c r="B195" i="2"/>
  <c r="D208" i="2"/>
  <c r="B216" i="2"/>
  <c r="D226" i="2"/>
  <c r="N204" i="2"/>
  <c r="L252" i="2"/>
  <c r="C252" i="2" s="1"/>
  <c r="D256" i="2"/>
  <c r="D265" i="2"/>
  <c r="O267" i="2"/>
  <c r="D329" i="2"/>
  <c r="N314" i="2"/>
  <c r="R337" i="2"/>
  <c r="S338" i="2"/>
  <c r="D338" i="2" s="1"/>
  <c r="C338" i="2"/>
  <c r="S353" i="2"/>
  <c r="R352" i="2"/>
  <c r="Z362" i="2"/>
  <c r="D276" i="2"/>
  <c r="J277" i="2"/>
  <c r="D281" i="2"/>
  <c r="D286" i="2"/>
  <c r="D290" i="2"/>
  <c r="J292" i="2"/>
  <c r="V292" i="2"/>
  <c r="D298" i="2"/>
  <c r="D309" i="2"/>
  <c r="D313" i="2"/>
  <c r="J315" i="2"/>
  <c r="P315" i="2"/>
  <c r="D321" i="2"/>
  <c r="D327" i="2"/>
  <c r="D331" i="2"/>
  <c r="C337" i="2"/>
  <c r="S340" i="2"/>
  <c r="D342" i="2"/>
  <c r="J345" i="2"/>
  <c r="S345" i="2"/>
  <c r="B349" i="2"/>
  <c r="V349" i="2"/>
  <c r="D350" i="2"/>
  <c r="AB352" i="2"/>
  <c r="D355" i="2"/>
  <c r="M356" i="2"/>
  <c r="V356" i="2"/>
  <c r="AB356" i="2"/>
  <c r="P358" i="2"/>
  <c r="J360" i="2"/>
  <c r="P360" i="2"/>
  <c r="N362" i="2"/>
  <c r="Y364" i="2"/>
  <c r="D366" i="2"/>
  <c r="V368" i="2"/>
  <c r="D370" i="2"/>
  <c r="S374" i="2"/>
  <c r="D378" i="2"/>
  <c r="W379" i="2"/>
  <c r="S383" i="2"/>
  <c r="AB383" i="2"/>
  <c r="S385" i="2"/>
  <c r="Z251" i="2"/>
  <c r="AB251" i="2" s="1"/>
  <c r="G280" i="2"/>
  <c r="D285" i="2"/>
  <c r="B288" i="2"/>
  <c r="D289" i="2"/>
  <c r="D291" i="2"/>
  <c r="D293" i="2"/>
  <c r="D295" i="2"/>
  <c r="G312" i="2"/>
  <c r="M312" i="2"/>
  <c r="AB315" i="2"/>
  <c r="M322" i="2"/>
  <c r="D322" i="2" s="1"/>
  <c r="M328" i="2"/>
  <c r="D328" i="2" s="1"/>
  <c r="D335" i="2"/>
  <c r="T314" i="2"/>
  <c r="D354" i="2"/>
  <c r="Q352" i="2"/>
  <c r="AB358" i="2"/>
  <c r="D359" i="2"/>
  <c r="V360" i="2"/>
  <c r="AB360" i="2"/>
  <c r="B364" i="2"/>
  <c r="J364" i="2"/>
  <c r="G369" i="2"/>
  <c r="G377" i="2"/>
  <c r="D382" i="2"/>
  <c r="I251" i="2"/>
  <c r="J251" i="2" s="1"/>
  <c r="B274" i="2"/>
  <c r="G277" i="2"/>
  <c r="AB277" i="2"/>
  <c r="D278" i="2"/>
  <c r="S280" i="2"/>
  <c r="J283" i="2"/>
  <c r="P283" i="2"/>
  <c r="G288" i="2"/>
  <c r="M288" i="2"/>
  <c r="G292" i="2"/>
  <c r="M292" i="2"/>
  <c r="P297" i="2"/>
  <c r="D311" i="2"/>
  <c r="Y315" i="2"/>
  <c r="D332" i="2"/>
  <c r="D341" i="2"/>
  <c r="S349" i="2"/>
  <c r="Y349" i="2"/>
  <c r="G353" i="2"/>
  <c r="S358" i="2"/>
  <c r="W352" i="2"/>
  <c r="E363" i="2"/>
  <c r="G363" i="2" s="1"/>
  <c r="X363" i="2"/>
  <c r="Y363" i="2" s="1"/>
  <c r="V364" i="2"/>
  <c r="D371" i="2"/>
  <c r="Y373" i="2"/>
  <c r="P374" i="2"/>
  <c r="S377" i="2"/>
  <c r="V380" i="2"/>
  <c r="G103" i="1"/>
  <c r="G126" i="1"/>
  <c r="G170" i="1"/>
  <c r="G25" i="1"/>
  <c r="F25" i="1" s="1"/>
  <c r="J36" i="2"/>
  <c r="B10" i="2"/>
  <c r="T9" i="2"/>
  <c r="F10" i="2"/>
  <c r="C11" i="2"/>
  <c r="G11" i="2"/>
  <c r="P11" i="2"/>
  <c r="O10" i="2"/>
  <c r="P76" i="2"/>
  <c r="O65" i="2"/>
  <c r="D102" i="2"/>
  <c r="P180" i="2"/>
  <c r="O179" i="2"/>
  <c r="C180" i="2"/>
  <c r="J185" i="2"/>
  <c r="B185" i="2"/>
  <c r="H179" i="2"/>
  <c r="C22" i="2"/>
  <c r="P37" i="2"/>
  <c r="N36" i="2"/>
  <c r="P36" i="2" s="1"/>
  <c r="V48" i="2"/>
  <c r="T47" i="2"/>
  <c r="V47" i="2" s="1"/>
  <c r="C54" i="2"/>
  <c r="J54" i="2"/>
  <c r="I53" i="2"/>
  <c r="Y151" i="2"/>
  <c r="W150" i="2"/>
  <c r="Y150" i="2" s="1"/>
  <c r="AB220" i="2"/>
  <c r="AA204" i="2"/>
  <c r="L251" i="2"/>
  <c r="M251" i="2" s="1"/>
  <c r="G21" i="2"/>
  <c r="V31" i="2"/>
  <c r="D31" i="2" s="1"/>
  <c r="U65" i="2"/>
  <c r="V74" i="2"/>
  <c r="D74" i="2" s="1"/>
  <c r="M79" i="2"/>
  <c r="C79" i="2"/>
  <c r="L76" i="2"/>
  <c r="C76" i="2" s="1"/>
  <c r="Q65" i="2"/>
  <c r="Q64" i="2" s="1"/>
  <c r="S113" i="2"/>
  <c r="B237" i="2"/>
  <c r="K236" i="2"/>
  <c r="J340" i="2"/>
  <c r="B340" i="2"/>
  <c r="H314" i="2"/>
  <c r="X314" i="2"/>
  <c r="Y340" i="2"/>
  <c r="G51" i="1"/>
  <c r="F51" i="1" s="1"/>
  <c r="U10" i="2"/>
  <c r="M11" i="2"/>
  <c r="U21" i="2"/>
  <c r="V21" i="2" s="1"/>
  <c r="P22" i="2"/>
  <c r="O21" i="2"/>
  <c r="AB22" i="2"/>
  <c r="AA21" i="2"/>
  <c r="AB21" i="2" s="1"/>
  <c r="D32" i="2"/>
  <c r="U36" i="2"/>
  <c r="V36" i="2" s="1"/>
  <c r="G37" i="2"/>
  <c r="C37" i="2"/>
  <c r="F36" i="2"/>
  <c r="AB37" i="2"/>
  <c r="Z36" i="2"/>
  <c r="AB36" i="2" s="1"/>
  <c r="D38" i="2"/>
  <c r="J48" i="2"/>
  <c r="B48" i="2"/>
  <c r="H47" i="2"/>
  <c r="D51" i="2"/>
  <c r="V54" i="2"/>
  <c r="U53" i="2"/>
  <c r="V53" i="2" s="1"/>
  <c r="D57" i="2"/>
  <c r="D70" i="2"/>
  <c r="C74" i="2"/>
  <c r="K76" i="2"/>
  <c r="K65" i="2" s="1"/>
  <c r="K64" i="2" s="1"/>
  <c r="AB76" i="2"/>
  <c r="AA65" i="2"/>
  <c r="H65" i="2"/>
  <c r="H64" i="2" s="1"/>
  <c r="D84" i="2"/>
  <c r="C113" i="2"/>
  <c r="J113" i="2"/>
  <c r="D127" i="2"/>
  <c r="D143" i="2"/>
  <c r="G150" i="2"/>
  <c r="B151" i="2"/>
  <c r="M151" i="2"/>
  <c r="K150" i="2"/>
  <c r="AB195" i="2"/>
  <c r="Z194" i="2"/>
  <c r="AB194" i="2" s="1"/>
  <c r="Y205" i="2"/>
  <c r="X204" i="2"/>
  <c r="Y204" i="2" s="1"/>
  <c r="C207" i="2"/>
  <c r="M207" i="2"/>
  <c r="D207" i="2" s="1"/>
  <c r="L205" i="2"/>
  <c r="S215" i="2"/>
  <c r="C215" i="2"/>
  <c r="G236" i="2"/>
  <c r="C248" i="2"/>
  <c r="L236" i="2"/>
  <c r="M248" i="2"/>
  <c r="N251" i="2"/>
  <c r="B271" i="2"/>
  <c r="S10" i="2"/>
  <c r="B11" i="2"/>
  <c r="F64" i="2"/>
  <c r="I65" i="2"/>
  <c r="S224" i="2"/>
  <c r="D224" i="2" s="1"/>
  <c r="Q220" i="2"/>
  <c r="S220" i="2" s="1"/>
  <c r="B224" i="2"/>
  <c r="C12" i="2"/>
  <c r="G12" i="2"/>
  <c r="D12" i="2" s="1"/>
  <c r="R21" i="2"/>
  <c r="S21" i="2" s="1"/>
  <c r="J37" i="2"/>
  <c r="M48" i="2"/>
  <c r="L47" i="2"/>
  <c r="G54" i="2"/>
  <c r="B54" i="2"/>
  <c r="E53" i="2"/>
  <c r="M105" i="2"/>
  <c r="D105" i="2" s="1"/>
  <c r="P151" i="2"/>
  <c r="O150" i="2"/>
  <c r="P150" i="2" s="1"/>
  <c r="M220" i="2"/>
  <c r="K204" i="2"/>
  <c r="G28" i="1"/>
  <c r="G57" i="1"/>
  <c r="G80" i="1"/>
  <c r="F80" i="1" s="1"/>
  <c r="G65" i="1"/>
  <c r="AB11" i="2"/>
  <c r="AA10" i="2"/>
  <c r="D13" i="2"/>
  <c r="D16" i="2"/>
  <c r="N21" i="2"/>
  <c r="M22" i="2"/>
  <c r="K21" i="2"/>
  <c r="M21" i="2" s="1"/>
  <c r="Y22" i="2"/>
  <c r="W21" i="2"/>
  <c r="D25" i="2"/>
  <c r="D30" i="2"/>
  <c r="S37" i="2"/>
  <c r="R36" i="2"/>
  <c r="S36" i="2" s="1"/>
  <c r="D46" i="2"/>
  <c r="Y48" i="2"/>
  <c r="X47" i="2"/>
  <c r="S54" i="2"/>
  <c r="Q53" i="2"/>
  <c r="S53" i="2" s="1"/>
  <c r="D61" i="2"/>
  <c r="R64" i="2"/>
  <c r="Y76" i="2"/>
  <c r="W65" i="2"/>
  <c r="J79" i="2"/>
  <c r="C92" i="2"/>
  <c r="D93" i="2"/>
  <c r="M94" i="2"/>
  <c r="D94" i="2" s="1"/>
  <c r="D95" i="2"/>
  <c r="C99" i="2"/>
  <c r="M99" i="2"/>
  <c r="D99" i="2" s="1"/>
  <c r="D100" i="2"/>
  <c r="D107" i="2"/>
  <c r="E65" i="2"/>
  <c r="G65" i="2" s="1"/>
  <c r="G113" i="2"/>
  <c r="B113" i="2"/>
  <c r="D115" i="2"/>
  <c r="D122" i="2"/>
  <c r="D131" i="2"/>
  <c r="D138" i="2"/>
  <c r="D147" i="2"/>
  <c r="C151" i="2"/>
  <c r="AB151" i="2"/>
  <c r="AA150" i="2"/>
  <c r="AB150" i="2" s="1"/>
  <c r="D156" i="2"/>
  <c r="M172" i="2"/>
  <c r="K171" i="2"/>
  <c r="M171" i="2" s="1"/>
  <c r="P187" i="2"/>
  <c r="B187" i="2"/>
  <c r="N179" i="2"/>
  <c r="I179" i="2"/>
  <c r="C190" i="2"/>
  <c r="J190" i="2"/>
  <c r="F204" i="2"/>
  <c r="G227" i="2"/>
  <c r="C227" i="2"/>
  <c r="G246" i="2"/>
  <c r="C246" i="2"/>
  <c r="D168" i="2"/>
  <c r="F171" i="2"/>
  <c r="S171" i="2"/>
  <c r="AB172" i="2"/>
  <c r="AA171" i="2"/>
  <c r="AB171" i="2" s="1"/>
  <c r="Z179" i="2"/>
  <c r="B180" i="2"/>
  <c r="M180" i="2"/>
  <c r="K179" i="2"/>
  <c r="X179" i="2"/>
  <c r="Y185" i="2"/>
  <c r="G187" i="2"/>
  <c r="C187" i="2"/>
  <c r="E179" i="2"/>
  <c r="G190" i="2"/>
  <c r="B190" i="2"/>
  <c r="S195" i="2"/>
  <c r="R194" i="2"/>
  <c r="S194" i="2" s="1"/>
  <c r="B199" i="2"/>
  <c r="D212" i="2"/>
  <c r="D214" i="2"/>
  <c r="R205" i="2"/>
  <c r="G216" i="2"/>
  <c r="D219" i="2"/>
  <c r="C220" i="2"/>
  <c r="M237" i="2"/>
  <c r="AB237" i="2"/>
  <c r="AA236" i="2"/>
  <c r="C241" i="2"/>
  <c r="M241" i="2"/>
  <c r="C262" i="2"/>
  <c r="M262" i="2"/>
  <c r="Y267" i="2"/>
  <c r="F251" i="2"/>
  <c r="G271" i="2"/>
  <c r="C271" i="2"/>
  <c r="P271" i="2"/>
  <c r="U251" i="2"/>
  <c r="D273" i="2"/>
  <c r="AB283" i="2"/>
  <c r="J312" i="2"/>
  <c r="B312" i="2"/>
  <c r="B337" i="2"/>
  <c r="M337" i="2"/>
  <c r="K37" i="2"/>
  <c r="Y172" i="2"/>
  <c r="W171" i="2"/>
  <c r="Y171" i="2" s="1"/>
  <c r="D175" i="2"/>
  <c r="AB180" i="2"/>
  <c r="AA179" i="2"/>
  <c r="D183" i="2"/>
  <c r="V185" i="2"/>
  <c r="T179" i="2"/>
  <c r="D188" i="2"/>
  <c r="U179" i="2"/>
  <c r="V190" i="2"/>
  <c r="B192" i="2"/>
  <c r="M192" i="2"/>
  <c r="D192" i="2" s="1"/>
  <c r="P195" i="2"/>
  <c r="N194" i="2"/>
  <c r="P194" i="2" s="1"/>
  <c r="O204" i="2"/>
  <c r="P204" i="2" s="1"/>
  <c r="B227" i="2"/>
  <c r="I204" i="2"/>
  <c r="J204" i="2" s="1"/>
  <c r="AB227" i="2"/>
  <c r="D228" i="2"/>
  <c r="D232" i="2"/>
  <c r="D234" i="2"/>
  <c r="D243" i="2"/>
  <c r="AB246" i="2"/>
  <c r="D247" i="2"/>
  <c r="B248" i="2"/>
  <c r="J248" i="2"/>
  <c r="X236" i="2"/>
  <c r="Y236" i="2" s="1"/>
  <c r="Y248" i="2"/>
  <c r="D250" i="2"/>
  <c r="B252" i="2"/>
  <c r="J252" i="2"/>
  <c r="Y252" i="2"/>
  <c r="X251" i="2"/>
  <c r="S260" i="2"/>
  <c r="B267" i="2"/>
  <c r="Q251" i="2"/>
  <c r="Y274" i="2"/>
  <c r="B277" i="2"/>
  <c r="I314" i="2"/>
  <c r="C323" i="2"/>
  <c r="J323" i="2"/>
  <c r="C374" i="2"/>
  <c r="J374" i="2"/>
  <c r="I373" i="2"/>
  <c r="D164" i="2"/>
  <c r="D167" i="2"/>
  <c r="P172" i="2"/>
  <c r="O171" i="2"/>
  <c r="P171" i="2" s="1"/>
  <c r="Y180" i="2"/>
  <c r="W179" i="2"/>
  <c r="C185" i="2"/>
  <c r="L179" i="2"/>
  <c r="M185" i="2"/>
  <c r="D191" i="2"/>
  <c r="G195" i="2"/>
  <c r="C195" i="2"/>
  <c r="F194" i="2"/>
  <c r="G199" i="2"/>
  <c r="C199" i="2"/>
  <c r="D203" i="2"/>
  <c r="D211" i="2"/>
  <c r="D215" i="2"/>
  <c r="D217" i="2"/>
  <c r="E204" i="2"/>
  <c r="P237" i="2"/>
  <c r="O236" i="2"/>
  <c r="P236" i="2" s="1"/>
  <c r="D257" i="2"/>
  <c r="D266" i="2"/>
  <c r="R251" i="2"/>
  <c r="S271" i="2"/>
  <c r="D272" i="2"/>
  <c r="P356" i="2"/>
  <c r="C356" i="2"/>
  <c r="O352" i="2"/>
  <c r="P352" i="2" s="1"/>
  <c r="C358" i="2"/>
  <c r="I352" i="2"/>
  <c r="J358" i="2"/>
  <c r="C217" i="2"/>
  <c r="S277" i="2"/>
  <c r="D277" i="2" s="1"/>
  <c r="O279" i="2"/>
  <c r="M280" i="2"/>
  <c r="M283" i="2"/>
  <c r="U279" i="2"/>
  <c r="V297" i="2"/>
  <c r="D319" i="2"/>
  <c r="E314" i="2"/>
  <c r="G323" i="2"/>
  <c r="B323" i="2"/>
  <c r="D325" i="2"/>
  <c r="AB337" i="2"/>
  <c r="AA314" i="2"/>
  <c r="AB314" i="2" s="1"/>
  <c r="D339" i="2"/>
  <c r="B345" i="2"/>
  <c r="G349" i="2"/>
  <c r="C349" i="2"/>
  <c r="M349" i="2"/>
  <c r="V353" i="2"/>
  <c r="T352" i="2"/>
  <c r="H362" i="2"/>
  <c r="Y369" i="2"/>
  <c r="X368" i="2"/>
  <c r="J385" i="2"/>
  <c r="H379" i="2"/>
  <c r="J379" i="2" s="1"/>
  <c r="X379" i="2"/>
  <c r="Y379" i="2" s="1"/>
  <c r="Y385" i="2"/>
  <c r="C216" i="2"/>
  <c r="C260" i="2"/>
  <c r="C277" i="2"/>
  <c r="J280" i="2"/>
  <c r="B280" i="2"/>
  <c r="H279" i="2"/>
  <c r="Y280" i="2"/>
  <c r="X279" i="2"/>
  <c r="Y279" i="2" s="1"/>
  <c r="C283" i="2"/>
  <c r="Y283" i="2"/>
  <c r="J288" i="2"/>
  <c r="B292" i="2"/>
  <c r="D294" i="2"/>
  <c r="I279" i="2"/>
  <c r="J297" i="2"/>
  <c r="D299" i="2"/>
  <c r="C303" i="2"/>
  <c r="AA297" i="2"/>
  <c r="AB297" i="2" s="1"/>
  <c r="AB303" i="2"/>
  <c r="D303" i="2" s="1"/>
  <c r="D308" i="2"/>
  <c r="U314" i="2"/>
  <c r="V323" i="2"/>
  <c r="D333" i="2"/>
  <c r="Y337" i="2"/>
  <c r="W314" i="2"/>
  <c r="V340" i="2"/>
  <c r="D343" i="2"/>
  <c r="G345" i="2"/>
  <c r="D347" i="2"/>
  <c r="P383" i="2"/>
  <c r="B383" i="2"/>
  <c r="N379" i="2"/>
  <c r="V280" i="2"/>
  <c r="T279" i="2"/>
  <c r="B283" i="2"/>
  <c r="E279" i="2"/>
  <c r="B297" i="2"/>
  <c r="S297" i="2"/>
  <c r="Q279" i="2"/>
  <c r="S279" i="2" s="1"/>
  <c r="C304" i="2"/>
  <c r="L297" i="2"/>
  <c r="M297" i="2" s="1"/>
  <c r="M304" i="2"/>
  <c r="D304" i="2" s="1"/>
  <c r="M315" i="2"/>
  <c r="D315" i="2" s="1"/>
  <c r="D318" i="2"/>
  <c r="Q314" i="2"/>
  <c r="S323" i="2"/>
  <c r="D324" i="2"/>
  <c r="P337" i="2"/>
  <c r="O314" i="2"/>
  <c r="D346" i="2"/>
  <c r="V377" i="2"/>
  <c r="T376" i="2"/>
  <c r="V376" i="2" s="1"/>
  <c r="P380" i="2"/>
  <c r="O379" i="2"/>
  <c r="C380" i="2"/>
  <c r="E352" i="2"/>
  <c r="B358" i="2"/>
  <c r="U352" i="2"/>
  <c r="V352" i="2" s="1"/>
  <c r="V358" i="2"/>
  <c r="C360" i="2"/>
  <c r="Y360" i="2"/>
  <c r="P364" i="2"/>
  <c r="O363" i="2"/>
  <c r="J369" i="2"/>
  <c r="G374" i="2"/>
  <c r="B374" i="2"/>
  <c r="E373" i="2"/>
  <c r="V374" i="2"/>
  <c r="U373" i="2"/>
  <c r="B380" i="2"/>
  <c r="K379" i="2"/>
  <c r="AB380" i="2"/>
  <c r="AA379" i="2"/>
  <c r="AB379" i="2" s="1"/>
  <c r="G383" i="2"/>
  <c r="C383" i="2"/>
  <c r="V385" i="2"/>
  <c r="T379" i="2"/>
  <c r="G386" i="2"/>
  <c r="D386" i="2" s="1"/>
  <c r="B386" i="2"/>
  <c r="E385" i="2"/>
  <c r="C387" i="2"/>
  <c r="M387" i="2"/>
  <c r="D387" i="2" s="1"/>
  <c r="C345" i="2"/>
  <c r="J349" i="2"/>
  <c r="M353" i="2"/>
  <c r="L352" i="2"/>
  <c r="M352" i="2" s="1"/>
  <c r="B360" i="2"/>
  <c r="M364" i="2"/>
  <c r="K363" i="2"/>
  <c r="AB364" i="2"/>
  <c r="AA363" i="2"/>
  <c r="J368" i="2"/>
  <c r="B369" i="2"/>
  <c r="V369" i="2"/>
  <c r="D372" i="2"/>
  <c r="M377" i="2"/>
  <c r="L376" i="2"/>
  <c r="M380" i="2"/>
  <c r="D384" i="2"/>
  <c r="B387" i="2"/>
  <c r="C280" i="2"/>
  <c r="C288" i="2"/>
  <c r="C292" i="2"/>
  <c r="C312" i="2"/>
  <c r="C340" i="2"/>
  <c r="J353" i="2"/>
  <c r="B353" i="2"/>
  <c r="H352" i="2"/>
  <c r="Y353" i="2"/>
  <c r="X352" i="2"/>
  <c r="F362" i="2"/>
  <c r="M363" i="2"/>
  <c r="B368" i="2"/>
  <c r="M369" i="2"/>
  <c r="L368" i="2"/>
  <c r="G373" i="2"/>
  <c r="J377" i="2"/>
  <c r="B377" i="2"/>
  <c r="H376" i="2"/>
  <c r="J376" i="2" s="1"/>
  <c r="Y377" i="2"/>
  <c r="X376" i="2"/>
  <c r="Y376" i="2" s="1"/>
  <c r="L379" i="2"/>
  <c r="M385" i="2"/>
  <c r="C353" i="2"/>
  <c r="C369" i="2"/>
  <c r="C377" i="2"/>
  <c r="L314" i="2" l="1"/>
  <c r="M314" i="2" s="1"/>
  <c r="D151" i="2"/>
  <c r="D288" i="2"/>
  <c r="D220" i="2"/>
  <c r="D369" i="2"/>
  <c r="F178" i="2"/>
  <c r="D180" i="2"/>
  <c r="D260" i="2"/>
  <c r="D241" i="2"/>
  <c r="D237" i="2"/>
  <c r="B220" i="2"/>
  <c r="B236" i="2"/>
  <c r="M252" i="2"/>
  <c r="D252" i="2" s="1"/>
  <c r="D292" i="2"/>
  <c r="V205" i="2"/>
  <c r="B22" i="2"/>
  <c r="V22" i="2"/>
  <c r="Q204" i="2"/>
  <c r="Q178" i="2" s="1"/>
  <c r="D79" i="2"/>
  <c r="B376" i="2"/>
  <c r="D364" i="2"/>
  <c r="V314" i="2"/>
  <c r="Y352" i="2"/>
  <c r="D380" i="2"/>
  <c r="C363" i="2"/>
  <c r="D345" i="2"/>
  <c r="AA279" i="2"/>
  <c r="AB279" i="2" s="1"/>
  <c r="D113" i="2"/>
  <c r="N9" i="2"/>
  <c r="D360" i="2"/>
  <c r="C379" i="2"/>
  <c r="G314" i="2"/>
  <c r="D358" i="2"/>
  <c r="P314" i="2"/>
  <c r="D283" i="2"/>
  <c r="D22" i="2"/>
  <c r="B251" i="2"/>
  <c r="M379" i="2"/>
  <c r="R362" i="2"/>
  <c r="S362" i="2" s="1"/>
  <c r="V379" i="2"/>
  <c r="Y251" i="2"/>
  <c r="K314" i="2"/>
  <c r="AB236" i="2"/>
  <c r="D187" i="2"/>
  <c r="C150" i="2"/>
  <c r="B76" i="2"/>
  <c r="D48" i="2"/>
  <c r="D11" i="2"/>
  <c r="S352" i="2"/>
  <c r="R314" i="2"/>
  <c r="S337" i="2"/>
  <c r="D337" i="2" s="1"/>
  <c r="P267" i="2"/>
  <c r="D267" i="2" s="1"/>
  <c r="C267" i="2"/>
  <c r="U204" i="2"/>
  <c r="V204" i="2" s="1"/>
  <c r="P274" i="2"/>
  <c r="D274" i="2" s="1"/>
  <c r="C274" i="2"/>
  <c r="B204" i="2"/>
  <c r="S314" i="2"/>
  <c r="C297" i="2"/>
  <c r="D262" i="2"/>
  <c r="Z178" i="2"/>
  <c r="D377" i="2"/>
  <c r="D374" i="2"/>
  <c r="P379" i="2"/>
  <c r="D340" i="2"/>
  <c r="D297" i="2"/>
  <c r="P279" i="2"/>
  <c r="D356" i="2"/>
  <c r="D199" i="2"/>
  <c r="W178" i="2"/>
  <c r="D312" i="2"/>
  <c r="V251" i="2"/>
  <c r="O251" i="2"/>
  <c r="P251" i="2" s="1"/>
  <c r="D216" i="2"/>
  <c r="N178" i="2"/>
  <c r="N8" i="2" s="1"/>
  <c r="D172" i="2"/>
  <c r="AB204" i="2"/>
  <c r="G173" i="1"/>
  <c r="G175" i="1" s="1"/>
  <c r="P363" i="2"/>
  <c r="O362" i="2"/>
  <c r="P362" i="2" s="1"/>
  <c r="S205" i="2"/>
  <c r="R204" i="2"/>
  <c r="S204" i="2" s="1"/>
  <c r="B179" i="2"/>
  <c r="E178" i="2"/>
  <c r="G178" i="2" s="1"/>
  <c r="Y179" i="2"/>
  <c r="X178" i="2"/>
  <c r="G204" i="2"/>
  <c r="B53" i="2"/>
  <c r="G53" i="2"/>
  <c r="M150" i="2"/>
  <c r="D150" i="2" s="1"/>
  <c r="B150" i="2"/>
  <c r="V10" i="2"/>
  <c r="G179" i="2"/>
  <c r="J53" i="2"/>
  <c r="C53" i="2"/>
  <c r="P179" i="2"/>
  <c r="O178" i="2"/>
  <c r="E379" i="2"/>
  <c r="B385" i="2"/>
  <c r="V373" i="2"/>
  <c r="U362" i="2"/>
  <c r="V362" i="2" s="1"/>
  <c r="D323" i="2"/>
  <c r="D248" i="2"/>
  <c r="T178" i="2"/>
  <c r="T8" i="2" s="1"/>
  <c r="K36" i="2"/>
  <c r="M37" i="2"/>
  <c r="B37" i="2"/>
  <c r="G171" i="2"/>
  <c r="D171" i="2" s="1"/>
  <c r="C171" i="2"/>
  <c r="M236" i="2"/>
  <c r="AB65" i="2"/>
  <c r="AA64" i="2"/>
  <c r="AB64" i="2" s="1"/>
  <c r="D280" i="2"/>
  <c r="X362" i="2"/>
  <c r="Y362" i="2" s="1"/>
  <c r="Y368" i="2"/>
  <c r="D349" i="2"/>
  <c r="B314" i="2"/>
  <c r="L279" i="2"/>
  <c r="M279" i="2" s="1"/>
  <c r="D195" i="2"/>
  <c r="M179" i="2"/>
  <c r="R178" i="2"/>
  <c r="S178" i="2" s="1"/>
  <c r="J314" i="2"/>
  <c r="D271" i="2"/>
  <c r="S64" i="2"/>
  <c r="Y21" i="2"/>
  <c r="G60" i="1"/>
  <c r="F57" i="1"/>
  <c r="D54" i="2"/>
  <c r="R9" i="2"/>
  <c r="B47" i="2"/>
  <c r="J47" i="2"/>
  <c r="H9" i="2"/>
  <c r="D37" i="2"/>
  <c r="D185" i="2"/>
  <c r="B171" i="2"/>
  <c r="P10" i="2"/>
  <c r="J352" i="2"/>
  <c r="C352" i="2"/>
  <c r="G194" i="2"/>
  <c r="D194" i="2" s="1"/>
  <c r="C194" i="2"/>
  <c r="J373" i="2"/>
  <c r="D373" i="2" s="1"/>
  <c r="I362" i="2"/>
  <c r="J362" i="2" s="1"/>
  <c r="AB179" i="2"/>
  <c r="Y65" i="2"/>
  <c r="W64" i="2"/>
  <c r="Y64" i="2" s="1"/>
  <c r="J65" i="2"/>
  <c r="I64" i="2"/>
  <c r="J64" i="2" s="1"/>
  <c r="D236" i="2"/>
  <c r="G36" i="2"/>
  <c r="C36" i="2"/>
  <c r="H178" i="2"/>
  <c r="P65" i="2"/>
  <c r="O64" i="2"/>
  <c r="P64" i="2" s="1"/>
  <c r="B21" i="2"/>
  <c r="AB363" i="2"/>
  <c r="D363" i="2" s="1"/>
  <c r="AA362" i="2"/>
  <c r="AB362" i="2" s="1"/>
  <c r="K178" i="2"/>
  <c r="D246" i="2"/>
  <c r="B65" i="2"/>
  <c r="E64" i="2"/>
  <c r="AB10" i="2"/>
  <c r="C373" i="2"/>
  <c r="L362" i="2"/>
  <c r="M368" i="2"/>
  <c r="D368" i="2" s="1"/>
  <c r="C368" i="2"/>
  <c r="D353" i="2"/>
  <c r="M376" i="2"/>
  <c r="D376" i="2" s="1"/>
  <c r="C376" i="2"/>
  <c r="G385" i="2"/>
  <c r="D385" i="2" s="1"/>
  <c r="K362" i="2"/>
  <c r="B363" i="2"/>
  <c r="D383" i="2"/>
  <c r="B373" i="2"/>
  <c r="E362" i="2"/>
  <c r="B362" i="2" s="1"/>
  <c r="B352" i="2"/>
  <c r="G352" i="2"/>
  <c r="C314" i="2"/>
  <c r="B279" i="2"/>
  <c r="G279" i="2"/>
  <c r="J279" i="2"/>
  <c r="V279" i="2"/>
  <c r="S251" i="2"/>
  <c r="B194" i="2"/>
  <c r="U178" i="2"/>
  <c r="V178" i="2" s="1"/>
  <c r="V179" i="2"/>
  <c r="G251" i="2"/>
  <c r="D251" i="2" s="1"/>
  <c r="C251" i="2"/>
  <c r="D190" i="2"/>
  <c r="D227" i="2"/>
  <c r="I178" i="2"/>
  <c r="J179" i="2"/>
  <c r="S65" i="2"/>
  <c r="Y47" i="2"/>
  <c r="X9" i="2"/>
  <c r="G83" i="1"/>
  <c r="F83" i="1" s="1"/>
  <c r="F65" i="1"/>
  <c r="F28" i="1"/>
  <c r="G39" i="1"/>
  <c r="M47" i="2"/>
  <c r="C47" i="2"/>
  <c r="C236" i="2"/>
  <c r="C205" i="2"/>
  <c r="M205" i="2"/>
  <c r="L204" i="2"/>
  <c r="M204" i="2" s="1"/>
  <c r="P21" i="2"/>
  <c r="Z9" i="2"/>
  <c r="Z8" i="2" s="1"/>
  <c r="Y314" i="2"/>
  <c r="M76" i="2"/>
  <c r="D76" i="2" s="1"/>
  <c r="L65" i="2"/>
  <c r="V65" i="2"/>
  <c r="U64" i="2"/>
  <c r="V64" i="2" s="1"/>
  <c r="C21" i="2"/>
  <c r="C179" i="2"/>
  <c r="G10" i="2"/>
  <c r="C10" i="2"/>
  <c r="F9" i="2"/>
  <c r="Q9" i="2"/>
  <c r="Q8" i="2" s="1"/>
  <c r="K9" i="2"/>
  <c r="M362" i="2" l="1"/>
  <c r="D21" i="2"/>
  <c r="C279" i="2"/>
  <c r="C362" i="2"/>
  <c r="AA178" i="2"/>
  <c r="AB178" i="2" s="1"/>
  <c r="D314" i="2"/>
  <c r="G362" i="2"/>
  <c r="D362" i="2" s="1"/>
  <c r="H8" i="2"/>
  <c r="L178" i="2"/>
  <c r="D352" i="2"/>
  <c r="J178" i="2"/>
  <c r="AA9" i="2"/>
  <c r="AB9" i="2" s="1"/>
  <c r="D204" i="2"/>
  <c r="D205" i="2"/>
  <c r="P178" i="2"/>
  <c r="D179" i="2"/>
  <c r="Y178" i="2"/>
  <c r="R8" i="2"/>
  <c r="S8" i="2" s="1"/>
  <c r="S9" i="2"/>
  <c r="K8" i="2"/>
  <c r="D10" i="2"/>
  <c r="B64" i="2"/>
  <c r="E9" i="2"/>
  <c r="G9" i="2" s="1"/>
  <c r="F60" i="1"/>
  <c r="G61" i="1"/>
  <c r="B379" i="2"/>
  <c r="G379" i="2"/>
  <c r="D379" i="2" s="1"/>
  <c r="B178" i="2"/>
  <c r="M65" i="2"/>
  <c r="D65" i="2" s="1"/>
  <c r="L64" i="2"/>
  <c r="X8" i="2"/>
  <c r="D279" i="2"/>
  <c r="D47" i="2"/>
  <c r="G64" i="2"/>
  <c r="B36" i="2"/>
  <c r="M36" i="2"/>
  <c r="D36" i="2" s="1"/>
  <c r="U9" i="2"/>
  <c r="C204" i="2"/>
  <c r="O9" i="2"/>
  <c r="M178" i="2"/>
  <c r="F39" i="1"/>
  <c r="G41" i="1"/>
  <c r="F8" i="2"/>
  <c r="C65" i="2"/>
  <c r="I9" i="2"/>
  <c r="W9" i="2"/>
  <c r="W8" i="2" s="1"/>
  <c r="D53" i="2"/>
  <c r="C178" i="2"/>
  <c r="AA8" i="2" l="1"/>
  <c r="AB8" i="2" s="1"/>
  <c r="D178" i="2"/>
  <c r="F41" i="1"/>
  <c r="F53" i="1" s="1"/>
  <c r="G53" i="1"/>
  <c r="P9" i="2"/>
  <c r="O8" i="2"/>
  <c r="P8" i="2" s="1"/>
  <c r="Y9" i="2"/>
  <c r="V9" i="2"/>
  <c r="U8" i="2"/>
  <c r="V8" i="2" s="1"/>
  <c r="M64" i="2"/>
  <c r="D64" i="2" s="1"/>
  <c r="L9" i="2"/>
  <c r="C64" i="2"/>
  <c r="G85" i="1"/>
  <c r="F85" i="1" s="1"/>
  <c r="F61" i="1"/>
  <c r="J9" i="2"/>
  <c r="I8" i="2"/>
  <c r="J8" i="2" s="1"/>
  <c r="Y8" i="2"/>
  <c r="B9" i="2"/>
  <c r="E8" i="2"/>
  <c r="B8" i="2" s="1"/>
  <c r="G87" i="1" l="1"/>
  <c r="F87" i="1" s="1"/>
  <c r="M9" i="2"/>
  <c r="D9" i="2" s="1"/>
  <c r="L8" i="2"/>
  <c r="M8" i="2" s="1"/>
  <c r="C9" i="2"/>
  <c r="G8" i="2"/>
  <c r="C8" i="2" l="1"/>
  <c r="D8" i="2"/>
</calcChain>
</file>

<file path=xl/sharedStrings.xml><?xml version="1.0" encoding="utf-8"?>
<sst xmlns="http://schemas.openxmlformats.org/spreadsheetml/2006/main" count="634" uniqueCount="427">
  <si>
    <t>ДО</t>
  </si>
  <si>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</si>
  <si>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</si>
  <si>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</si>
  <si>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</si>
  <si>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 xml:space="preserve">На основание чл. 21, ал.1, т.6 и т. 23 от ЗМСМА, и чл.124, ал.2 от Закона за публичните финанси, </t>
  </si>
  <si>
    <t>Великотърновски общински съвет реши:</t>
  </si>
  <si>
    <t xml:space="preserve">1. Утвърждава промените по приходната и разходната част на Бюджета към 31.05.2021 година </t>
  </si>
  <si>
    <t>на Община Велико Търново, както следва: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</si>
  <si>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</si>
  <si>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</si>
  <si>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</si>
  <si>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</si>
  <si>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</si>
  <si>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</si>
  <si>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</si>
  <si>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</si>
  <si>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ІІ тр.</t>
  </si>
  <si>
    <t>Приходи и доходи от собственост</t>
  </si>
  <si>
    <t>2400</t>
  </si>
  <si>
    <t>приходи от наеми на земя</t>
  </si>
  <si>
    <t>2406</t>
  </si>
  <si>
    <t xml:space="preserve"> -Дирекция ОМДС, вкл. образователни институции</t>
  </si>
  <si>
    <t>Общински такси</t>
  </si>
  <si>
    <t xml:space="preserve"> - за ползване на общежития и други по образованието</t>
  </si>
  <si>
    <t>Събр.и внес.ДДС и др.дан.в/у продажби/нето/</t>
  </si>
  <si>
    <t xml:space="preserve"> - внесен ДДС (-)</t>
  </si>
  <si>
    <t>внесен данък върху приходите от стопанска дейност на бюджетните предприятия (-)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</si>
  <si>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</si>
  <si>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</si>
  <si>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</si>
  <si>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</si>
  <si>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</si>
  <si>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трансфери между бюджети - получени трансфери (+)</t>
  </si>
  <si>
    <t xml:space="preserve"> - Община Велико Търново</t>
  </si>
  <si>
    <t xml:space="preserve"> - вътр. трансф.в системата на първост.р-л </t>
  </si>
  <si>
    <t xml:space="preserve"> - Център за социални услуги</t>
  </si>
  <si>
    <t>ВСИЧКО ТРАНСФЕРИ:</t>
  </si>
  <si>
    <t>ВСИЧКО ПРИХОДИ ЗА ДЕЛЕГ.ОТ ДЪРЖ.Д-СТИ:</t>
  </si>
  <si>
    <t>МЕСТНИ ПРИХОДИ</t>
  </si>
  <si>
    <t xml:space="preserve"> -Дирекция  КТМД, вкл. регионални структури в сферата на културата</t>
  </si>
  <si>
    <t>Трансфери</t>
  </si>
  <si>
    <t xml:space="preserve"> - трансфери между бюджети - предоставени трансфери (-)</t>
  </si>
  <si>
    <t xml:space="preserve"> - ОП "Спортни имоти и прояви"</t>
  </si>
  <si>
    <t xml:space="preserve"> - Кметство Дебелец</t>
  </si>
  <si>
    <t xml:space="preserve"> - Кметство Ресен</t>
  </si>
  <si>
    <t xml:space="preserve"> - Кметство Самоводене</t>
  </si>
  <si>
    <t xml:space="preserve"> - Група кметства Килифарево</t>
  </si>
  <si>
    <t xml:space="preserve">Трансфери от/за държавни предприятия и други лица, включени в консолидираната фискална програма </t>
  </si>
  <si>
    <t>6400</t>
  </si>
  <si>
    <t>получени трансфери (+)</t>
  </si>
  <si>
    <t>6401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</si>
  <si>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</si>
  <si>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</si>
  <si>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</si>
  <si>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</si>
  <si>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1 Общи държавни служби</t>
  </si>
  <si>
    <t>Група 1 Изпълнителни и законодателни органи</t>
  </si>
  <si>
    <t xml:space="preserve"> - в т. ч.:</t>
  </si>
  <si>
    <t>Функция 3 Образование</t>
  </si>
  <si>
    <t xml:space="preserve">  - Дирекция ОМДС, вкл. образователни институции</t>
  </si>
  <si>
    <t>Функция 4 Здравеопазване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</si>
  <si>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</si>
  <si>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</si>
  <si>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</si>
  <si>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Функция 2 Отбрана и сигурност</t>
  </si>
  <si>
    <t>Група 2 Полиция, вътрешен ред и сигурност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</si>
  <si>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</si>
  <si>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</si>
  <si>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</si>
  <si>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>Функция 7 Почивно дело, култура, религиозни дейности</t>
  </si>
  <si>
    <t>Група 3 Култура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</si>
  <si>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</si>
  <si>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</si>
  <si>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</si>
  <si>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</si>
  <si>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</si>
  <si>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</si>
  <si>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</si>
  <si>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>Група 2 Опазване на околната среда</t>
  </si>
  <si>
    <t>Група 2 Физическа култура и спорт</t>
  </si>
  <si>
    <t>Функция 8 Икономически дейности и услуги</t>
  </si>
  <si>
    <t>Група 6 Други дейности по икономиката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</si>
  <si>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</si>
  <si>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</si>
  <si>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</si>
  <si>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</si>
  <si>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 xml:space="preserve">2. Приема актуализация на Инвестиционната програма на Община Велико Търново за 2021 год., </t>
  </si>
  <si>
    <t>съгласно Приложение 1 към настоящото Предложение.</t>
  </si>
  <si>
    <t>3. ПО ИЗВЪНБЮДЖЕТНИТЕ СМЕТКИ ЗА СРЕДСТВА ОТ ЕВРОПЕЙСКИЯ СЪЮЗ</t>
  </si>
  <si>
    <t>НАИМЕНОВАНИЕ</t>
  </si>
  <si>
    <t>РА КЪМ ДФ "ЗЕМЕДЕЛИЕ" - код 42 (РА)</t>
  </si>
  <si>
    <t>НАЦИОНАЛЕН ФОНД /ИБСФ-3-КСФ/ - код 98</t>
  </si>
  <si>
    <t>ДРУГИ МЕЖДУНАРОДНИ ПРОГРАМИ - код 97 (ДМП)</t>
  </si>
  <si>
    <t>ДРУГИ СРЕДСТВА ОТ ЕС  - ДЕС - код 96</t>
  </si>
  <si>
    <t>ВСИЧКО:</t>
  </si>
  <si>
    <t>инж. Даниел Панов</t>
  </si>
  <si>
    <t>Кмет на Община Велико Търново</t>
  </si>
  <si>
    <t>Съгласувал,</t>
  </si>
  <si>
    <t>Сн. Данева - Иванова</t>
  </si>
  <si>
    <t>Зам. - кмет "Финанси"</t>
  </si>
  <si>
    <t>М. Маринов</t>
  </si>
  <si>
    <t>Директор дирекция БФ</t>
  </si>
  <si>
    <t>Д. Йонкова</t>
  </si>
  <si>
    <t>Директор дирекция ПОУС</t>
  </si>
  <si>
    <t>Д. Данчева</t>
  </si>
  <si>
    <t>Гл. счетоводител</t>
  </si>
  <si>
    <t>Изготвил,</t>
  </si>
  <si>
    <t>Д. Гавраилова,</t>
  </si>
  <si>
    <t>експерт Дирекция БФ</t>
  </si>
  <si>
    <t>ПРИЛОЖЕНИЕ 1</t>
  </si>
  <si>
    <t>ИНВЕСТИЦИОННА ПРОГРАМА</t>
  </si>
  <si>
    <t>КЪМ 31.05.2021 ГОДИНА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</si>
  <si>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</si>
  <si>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</si>
  <si>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</si>
  <si>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</si>
  <si>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</si>
  <si>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</si>
  <si>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</si>
  <si>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</si>
  <si>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</si>
  <si>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</si>
  <si>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</si>
  <si>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</si>
  <si>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</si>
  <si>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</si>
  <si>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</si>
  <si>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</si>
  <si>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сграда Дирекция МДТ, Община Велико Търново, в т.ч. архивни помещения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</si>
  <si>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</si>
  <si>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</si>
  <si>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</si>
  <si>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</si>
  <si>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</si>
  <si>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</si>
  <si>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</si>
  <si>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</si>
  <si>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</si>
  <si>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</si>
  <si>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</si>
  <si>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</si>
  <si>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</si>
  <si>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</si>
  <si>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</si>
  <si>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</si>
  <si>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</si>
  <si>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</si>
  <si>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</si>
  <si>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</si>
  <si>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</si>
  <si>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37 - 50 311 лв., частично по ПМС 250 от 04.09.2020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</si>
  <si>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</si>
  <si>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</si>
  <si>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</si>
  <si>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 xml:space="preserve">Изработване на инвестиционен проект - актуализация на проект "Внедряване на мерки за енергийна ефективност в ОУ "П.Р.Славейков", гр. В. Търново </t>
  </si>
  <si>
    <t xml:space="preserve">Основен ремонт покрив ОУ "П.Р.Славейков", гр. В. Търново </t>
  </si>
  <si>
    <t>ПМГ "Васил Друмев"  гр. В. Търново -  изграждане на Център за природни науки, изследвания и иновации</t>
  </si>
  <si>
    <t>Реконструкция на сграда на ОУ "Бачо Киро" за осигуряване на едносменен режим на обучение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</si>
  <si>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</si>
  <si>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</si>
  <si>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</si>
  <si>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</si>
  <si>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</si>
  <si>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</si>
  <si>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Детска площадка КСУД, гр. В. Търново, ул. "Симеон Велики" №3 - ремонт парапет</t>
  </si>
  <si>
    <t>ДЯ "Слънце" - основен ремонт детска площадка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</si>
  <si>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</si>
  <si>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</si>
  <si>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r>
      <rPr>
        <sz val="12"/>
        <color theme="1"/>
        <rFont val="Times New Roman"/>
        <family val="1"/>
        <charset val="204"/>
      </rPr>
      <t>Основен ремонт дом за стари хора "Венета Ботева", гр. В. Търново по проект "Патронажна грижа+ ", ОП "Развитие на човешките ресурси"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2014-2020, №BG05M9OP001-6.002-0077-C01 /код 98/</t>
    </r>
  </si>
  <si>
    <t>Подмяна дограма на Клуб на пенсионера и инвалида Кметство с. Балван /30% продажба на общинско имущество/</t>
  </si>
  <si>
    <t>Основен ремонт сгради общинска собственост на територията на кметство с. Хотница - пенсионерски клуб</t>
  </si>
  <si>
    <t>Основен ремонт ЦРДМ с. Хотница - подмяна дограма</t>
  </si>
  <si>
    <t>Основен ремонт КПИ с. Хотница - подова настилка</t>
  </si>
  <si>
    <t>Реновиране и модернизация на материалната база на ЦНСТПЛУИ с. Церова Кория</t>
  </si>
  <si>
    <t>Основен ремонт защитени жилища І и ІІ, гр. Дебелец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</si>
  <si>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</si>
  <si>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</si>
  <si>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имущество/</t>
  </si>
  <si>
    <t>Ремонт водопроводна мрежа ул. "Втора", с. Шереметя /30% продажба на общинско имущество/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</si>
  <si>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</si>
  <si>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</si>
  <si>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</si>
  <si>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</si>
  <si>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Рекултивация на депо за ТБО в с. Шереметя, Община Велико Търново /възстановяване/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</si>
  <si>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</si>
  <si>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</si>
  <si>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</si>
  <si>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</si>
  <si>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</si>
  <si>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</si>
  <si>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>Беляковец /в т.ч. 4 780 лева преходен остатък, 17 221 лева от 30% продажба на общинско имущество/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</si>
  <si>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</si>
  <si>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</si>
  <si>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</si>
  <si>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</si>
  <si>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</si>
  <si>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</si>
  <si>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</si>
  <si>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</si>
  <si>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</si>
  <si>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</si>
  <si>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</si>
  <si>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</si>
  <si>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</si>
  <si>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</si>
  <si>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</si>
  <si>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 xml:space="preserve">Пушево  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</si>
  <si>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</si>
  <si>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</si>
  <si>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</si>
  <si>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</si>
  <si>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</si>
  <si>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</si>
  <si>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>Войнежа /в т.ч. 1 398 лева 30% продажба на общинско имущество/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</si>
  <si>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</si>
  <si>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</si>
  <si>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</si>
  <si>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</si>
  <si>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</si>
  <si>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</si>
  <si>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</si>
  <si>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</si>
  <si>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</si>
  <si>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</si>
  <si>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</si>
  <si>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</si>
  <si>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</si>
  <si>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</si>
  <si>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</si>
  <si>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</si>
  <si>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>Ново село</t>
  </si>
  <si>
    <t xml:space="preserve">Хотница </t>
  </si>
  <si>
    <t xml:space="preserve">Шереметя </t>
  </si>
  <si>
    <t xml:space="preserve">Войнежа </t>
  </si>
  <si>
    <t xml:space="preserve">Габровци </t>
  </si>
  <si>
    <t xml:space="preserve">Килифарево </t>
  </si>
  <si>
    <t xml:space="preserve">Самоводене  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</si>
  <si>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</si>
  <si>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Функция 07 Почивно дело, култура, религиоз. дейности</t>
  </si>
  <si>
    <t>Сграфито пана - реставрация</t>
  </si>
  <si>
    <t>Направа на подова настилка от дървен "декинг" върху бетонна сцена на Летен театър</t>
  </si>
  <si>
    <t>Ремонт на сградата на НЧ "Нива - 1898" Кметство с. Балван /30% продажба на общинско имущество/</t>
  </si>
  <si>
    <t>Основен ремонт сгради общинска собственост на територията на кметство с. Велчево - читалище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</si>
  <si>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</si>
  <si>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</si>
  <si>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</si>
  <si>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</si>
  <si>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</si>
  <si>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</si>
  <si>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</si>
  <si>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</si>
  <si>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</si>
  <si>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</si>
  <si>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</si>
  <si>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</si>
  <si>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Ремонт на наклонения асансьор в АМР "Царевец"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</si>
  <si>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</si>
  <si>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</si>
  <si>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</si>
  <si>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</si>
  <si>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</si>
  <si>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</si>
  <si>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</si>
  <si>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</si>
  <si>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</si>
  <si>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</si>
  <si>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</si>
  <si>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</si>
  <si>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</si>
  <si>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</si>
  <si>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</si>
  <si>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</si>
  <si>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</si>
  <si>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</si>
  <si>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</si>
  <si>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</si>
  <si>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5205  Придобиване на стопански инвентар</t>
  </si>
  <si>
    <t>Мебели за нуждите на Община Велико Търново</t>
  </si>
  <si>
    <t>Системи за видеонаблюдение</t>
  </si>
  <si>
    <t>Система за видеонаблюдение Кметство с. Войнежа 30% продажба на общинско имущество</t>
  </si>
  <si>
    <t>Система за видеонаблюдение за Паметника на Опълченците Кметство с. Ресен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</si>
  <si>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</si>
  <si>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</si>
  <si>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</si>
  <si>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</si>
  <si>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</si>
  <si>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</si>
  <si>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ОУ "Бачо Киро" - преносими компютри и многофункционално устройство</t>
  </si>
  <si>
    <t>СУ "Ем. Станев"- преносими компютри и мултимедиен прожектор</t>
  </si>
  <si>
    <t>ПЕГ "Асен Златаров",  гр. В. Търново -  интерактивни дисплеи</t>
  </si>
  <si>
    <t>Спортно училище "Георги Живков",  гр. Велико Търново - компютърни конфигурации</t>
  </si>
  <si>
    <t>СУ "Вела Благоева" - преносими компютри</t>
  </si>
  <si>
    <t>ОУ "Христо Ботев" - преносими компютри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</si>
  <si>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</si>
  <si>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</si>
  <si>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ПМГ "Васил Друмев"  гр. В. Търново -  лаптопи, компютърни конфигурации, интерактивни дисплеи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</si>
  <si>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</si>
  <si>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</si>
  <si>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</si>
  <si>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ПМГ "В. Друмев" - система за видеонаблюдение</t>
  </si>
  <si>
    <t>Контролер Loxone miniserver - ОУ "Бачо Киро", гр. В. Търново</t>
  </si>
  <si>
    <t>Видеотермален дисплей ОУ "Димитър Благоев" , гр. В. Търново</t>
  </si>
  <si>
    <t>СУ "Ем. Станев"- пулт за озвучаване и тонколони</t>
  </si>
  <si>
    <t>СУ "Ем. Станев"- климатични системи</t>
  </si>
  <si>
    <t>Климатици за нуждите на детските градини в Община Велико Търново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</si>
  <si>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</si>
  <si>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</si>
  <si>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</si>
  <si>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</si>
  <si>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</si>
  <si>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Игрална маса с полета за шах - ПМГ "В. Друмев", гр. Велико Търново, проект Еразъм + /код 96/</t>
  </si>
  <si>
    <t>Подопочистваща машина СУ  "В. Благоева"</t>
  </si>
  <si>
    <t>ПМГ "В. Друмев" - мебели по НП "Играждане на STEM среда"</t>
  </si>
  <si>
    <t>Компютри за нуждите на детски ясли</t>
  </si>
  <si>
    <t>Компютър за нуждите на здравен медиатор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</si>
  <si>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</si>
  <si>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</si>
  <si>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Детска площадка КСУД, гр. В. Търново, ул. "Симеон Велики" №3</t>
  </si>
  <si>
    <t>ДЯ "Слънце" -  детска площадка</t>
  </si>
  <si>
    <t>ДЯ "Щастливо детство" - документален скенер</t>
  </si>
  <si>
    <t>Лек автомобил за нуждите на Детски ясли</t>
  </si>
  <si>
    <t>ДЯ "Мечо Пух" - акордеон</t>
  </si>
  <si>
    <t>ДЯ "Щастливо детство" - професионална сушилня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</si>
  <si>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</si>
  <si>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</si>
  <si>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</si>
  <si>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</si>
  <si>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Компютри по проект "Патронажна грижа + ", ОП "Развитие на човешките ресурси" 2014-2020, №BG05M9OP001-6.002-0077-C01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</si>
  <si>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</si>
  <si>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</si>
  <si>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</si>
  <si>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</si>
  <si>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Пожароизвестителна, повиквателна и отоплителна инсталация и система за видеонаблюдение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</si>
  <si>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</si>
  <si>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</si>
  <si>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</si>
  <si>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</si>
  <si>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</si>
  <si>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</si>
  <si>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</si>
  <si>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</si>
  <si>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</si>
  <si>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5219 Придобиване на други ДМА</t>
  </si>
  <si>
    <t>Ограда за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</si>
  <si>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Компютърна конфигурация за нуждите на ОП "Зелени системи"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</si>
  <si>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</si>
  <si>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</si>
  <si>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Касети за контейнери</t>
  </si>
  <si>
    <t>Проект "Килифарево - 2021" по НК "Чиста околна среда" ПУДООС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</si>
  <si>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</si>
  <si>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</si>
  <si>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Камион до 3,5 тона товароносимост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</si>
  <si>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</si>
  <si>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</si>
  <si>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Клонорез за нуждите на Кметство с. Ресен</t>
  </si>
  <si>
    <t>Храсторез за нуждите на Кметско наместничество с. Войнежа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</si>
  <si>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</si>
  <si>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>Изграждане на детски площадки в междублокови пространства на ул. "Деню Чоканов" №6 и ул. "Ниш" №6, гр. В. Търново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</si>
  <si>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</si>
  <si>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</si>
  <si>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</si>
  <si>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</si>
  <si>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</si>
  <si>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</si>
  <si>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</si>
  <si>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</si>
  <si>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</si>
  <si>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</si>
  <si>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Проект "Чиста и безопасна детска площадка - Здраве в аванс", с. Беляковец ПУДООС</t>
  </si>
  <si>
    <t>Изграждане на подпорна стена и канализация за ново спортно игрище</t>
  </si>
  <si>
    <t>Изместване на кабелни линии и трафопост "Ледена пързалка", гр. В. Търново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</si>
  <si>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</si>
  <si>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</si>
  <si>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</si>
  <si>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</si>
  <si>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Компютър за нуждите на РИМ В. Търново</t>
  </si>
  <si>
    <t>Разработване на електронна система за продажба на музейни билети - РИМ В. Търново</t>
  </si>
  <si>
    <t>Компютри и хардуер по проект "Изкуство и култура" - Галерия ROBG-576 /код 96/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</si>
  <si>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</si>
  <si>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</si>
  <si>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Доставка на техническо оборудване - три комплекта чиги за сцена на Летен театър</t>
  </si>
  <si>
    <t>Видеосистеми за видеонаблюдение ХГ "Борис Денев"</t>
  </si>
  <si>
    <t>Тракторна косачка за нуждите на РИМ В. Търново</t>
  </si>
  <si>
    <t>Принтер 3D за нуждите на РБ "П.Р.Славейков"</t>
  </si>
  <si>
    <t>Фасаден часовник ХГ "Борис Денев", гр. В. Търново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</si>
  <si>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</si>
  <si>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</si>
  <si>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</si>
  <si>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</si>
  <si>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</si>
  <si>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</si>
  <si>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</si>
  <si>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</si>
  <si>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</si>
  <si>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Моторна коса за нуждите на Кметство с. Ресен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</si>
  <si>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</si>
  <si>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</si>
  <si>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игрище за скейтборд  - ОП "Спортни имоти и прояви"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</si>
  <si>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</si>
  <si>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 - ОП "Спотни имоти и прояви"</t>
  </si>
  <si>
    <t>Художествено осветление гр. Дебелец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</si>
  <si>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</si>
  <si>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</si>
  <si>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</si>
  <si>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</si>
  <si>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</si>
  <si>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</si>
  <si>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</si>
  <si>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</si>
  <si>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</si>
  <si>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</si>
  <si>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ПМГ "В. Друмев" - Образователен софтуер за интерактивен дисплей по НП "Играждане на STEM среда"</t>
  </si>
  <si>
    <t xml:space="preserve">СУ "Владимир Комаров" - Образователен софтуер </t>
  </si>
  <si>
    <t>ПМГ "В. Друмев" - Образователен и експериментален софтуер за стереоскопичен лаптоп по НП "Играждане на STEM среда"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</si>
  <si>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</si>
  <si>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</si>
  <si>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 xml:space="preserve">00-98 Резерв за непредвидени и неотложни разходи </t>
  </si>
  <si>
    <t xml:space="preserve">Неотложни разходи за текущи ремонти на сгради публична общинска собственост - Детски градини </t>
  </si>
  <si>
    <t>Текущ ремонт СУ „Емилиян Станев“, гр. Велико Търново</t>
  </si>
  <si>
    <t>Неотложни разходи за текущи ремонти на улична мрежа</t>
  </si>
  <si>
    <t xml:space="preserve">Неотложни разходи за текущ ремонт на Общински плувен басейн </t>
  </si>
  <si>
    <t xml:space="preserve">Неотложни разходи за текущи ремонти на общински пътища  </t>
  </si>
  <si>
    <t>инж. Динко Кечев</t>
  </si>
  <si>
    <t>Директор дирекция СУТ</t>
  </si>
  <si>
    <t>П. Христов</t>
  </si>
  <si>
    <t>Началник отдел ИТО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</si>
</sst>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</cellStyleXfs>
  <cellXfs count="161">
    <xf numFmtId="0" fontId="0" fillId="0" borderId="0" xfId="0"/>
    <xf numFmtId="0" fontId="1" fillId="0" borderId="0" xfId="0" applyFont="1" applyFill="1"/>
    <xf numFmtId="0" fontId="3" fillId="0" borderId="0" xfId="1" applyFont="1" applyFill="1"/>
    <xf numFmtId="3" fontId="3" fillId="0" borderId="0" xfId="1" applyNumberFormat="1" applyFont="1" applyFill="1"/>
    <xf numFmtId="0" fontId="3" fillId="0" borderId="0" xfId="1" applyFont="1" applyFill="1" applyAlignment="1">
      <alignment wrapText="1"/>
    </xf>
    <xf numFmtId="0" fontId="1" fillId="0" borderId="0" xfId="1" applyFont="1" applyFill="1"/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horizontal="centerContinuous"/>
    </xf>
    <xf numFmtId="3" fontId="1" fillId="0" borderId="0" xfId="1" applyNumberFormat="1" applyFont="1" applyFill="1" applyAlignment="1">
      <alignment horizontal="centerContinuous"/>
    </xf>
    <xf numFmtId="0" fontId="1" fillId="0" borderId="0" xfId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0" xfId="0" applyNumberFormat="1" applyFont="1" applyFill="1"/>
    <xf numFmtId="0" fontId="3" fillId="0" borderId="0" xfId="0" applyFont="1" applyFill="1" applyBorder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/>
    <xf numFmtId="0" fontId="1" fillId="0" borderId="0" xfId="0" quotePrefix="1" applyFont="1" applyFill="1" applyBorder="1"/>
    <xf numFmtId="3" fontId="1" fillId="0" borderId="1" xfId="0" applyNumberFormat="1" applyFont="1" applyFill="1" applyBorder="1" applyAlignment="1"/>
    <xf numFmtId="3" fontId="3" fillId="0" borderId="0" xfId="0" applyNumberFormat="1" applyFont="1" applyFill="1" applyBorder="1" applyAlignment="1"/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/>
    <xf numFmtId="0" fontId="1" fillId="0" borderId="3" xfId="0" applyFont="1" applyFill="1" applyBorder="1"/>
    <xf numFmtId="49" fontId="1" fillId="0" borderId="3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/>
    <xf numFmtId="0" fontId="1" fillId="0" borderId="4" xfId="0" applyFont="1" applyFill="1" applyBorder="1"/>
    <xf numFmtId="49" fontId="1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0" fontId="1" fillId="0" borderId="0" xfId="2" applyFont="1" applyFill="1" applyBorder="1"/>
    <xf numFmtId="0" fontId="1" fillId="0" borderId="0" xfId="2" applyNumberFormat="1" applyFont="1" applyFill="1" applyBorder="1"/>
    <xf numFmtId="0" fontId="3" fillId="0" borderId="0" xfId="2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/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/>
    <xf numFmtId="0" fontId="1" fillId="0" borderId="3" xfId="0" applyFont="1" applyFill="1" applyBorder="1" applyAlignment="1">
      <alignment horizontal="center"/>
    </xf>
    <xf numFmtId="3" fontId="1" fillId="0" borderId="3" xfId="0" applyNumberFormat="1" applyFont="1" applyFill="1" applyBorder="1"/>
    <xf numFmtId="0" fontId="4" fillId="0" borderId="4" xfId="0" applyFont="1" applyFill="1" applyBorder="1"/>
    <xf numFmtId="0" fontId="1" fillId="0" borderId="4" xfId="0" applyNumberFormat="1" applyFont="1" applyFill="1" applyBorder="1"/>
    <xf numFmtId="0" fontId="1" fillId="0" borderId="0" xfId="0" applyNumberFormat="1" applyFont="1" applyFill="1" applyBorder="1"/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0" fontId="4" fillId="0" borderId="0" xfId="1" applyFont="1" applyFill="1"/>
    <xf numFmtId="164" fontId="1" fillId="0" borderId="0" xfId="1" applyNumberFormat="1" applyFont="1" applyFill="1"/>
    <xf numFmtId="164" fontId="3" fillId="0" borderId="0" xfId="1" applyNumberFormat="1" applyFont="1" applyFill="1"/>
    <xf numFmtId="0" fontId="1" fillId="0" borderId="4" xfId="1" applyFont="1" applyFill="1" applyBorder="1"/>
    <xf numFmtId="0" fontId="3" fillId="0" borderId="4" xfId="0" applyFont="1" applyFill="1" applyBorder="1"/>
    <xf numFmtId="164" fontId="1" fillId="0" borderId="4" xfId="1" applyNumberFormat="1" applyFont="1" applyFill="1" applyBorder="1"/>
    <xf numFmtId="0" fontId="1" fillId="0" borderId="0" xfId="1" applyFont="1" applyFill="1" applyBorder="1"/>
    <xf numFmtId="164" fontId="1" fillId="0" borderId="0" xfId="1" applyNumberFormat="1" applyFont="1" applyFill="1" applyBorder="1"/>
    <xf numFmtId="0" fontId="3" fillId="0" borderId="0" xfId="0" applyFont="1" applyFill="1" applyAlignment="1"/>
    <xf numFmtId="0" fontId="4" fillId="0" borderId="3" xfId="1" applyFont="1" applyFill="1" applyBorder="1"/>
    <xf numFmtId="0" fontId="3" fillId="0" borderId="3" xfId="0" applyFont="1" applyFill="1" applyBorder="1"/>
    <xf numFmtId="0" fontId="1" fillId="0" borderId="3" xfId="1" applyFont="1" applyFill="1" applyBorder="1"/>
    <xf numFmtId="0" fontId="4" fillId="0" borderId="5" xfId="1" applyFont="1" applyFill="1" applyBorder="1"/>
    <xf numFmtId="0" fontId="3" fillId="0" borderId="5" xfId="0" applyFont="1" applyFill="1" applyBorder="1"/>
    <xf numFmtId="0" fontId="1" fillId="0" borderId="5" xfId="1" applyFont="1" applyFill="1" applyBorder="1"/>
    <xf numFmtId="164" fontId="1" fillId="0" borderId="5" xfId="1" applyNumberFormat="1" applyFont="1" applyFill="1" applyBorder="1"/>
    <xf numFmtId="0" fontId="3" fillId="0" borderId="6" xfId="0" applyFont="1" applyFill="1" applyBorder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1" fillId="0" borderId="8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9" xfId="0" applyFont="1" applyFill="1" applyBorder="1" applyAlignment="1"/>
    <xf numFmtId="0" fontId="3" fillId="0" borderId="7" xfId="0" applyFont="1" applyFill="1" applyBorder="1" applyAlignment="1"/>
    <xf numFmtId="0" fontId="8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3" fontId="3" fillId="0" borderId="9" xfId="0" applyNumberFormat="1" applyFont="1" applyFill="1" applyBorder="1" applyAlignment="1"/>
    <xf numFmtId="0" fontId="1" fillId="0" borderId="7" xfId="0" applyFont="1" applyFill="1" applyBorder="1"/>
    <xf numFmtId="0" fontId="9" fillId="0" borderId="2" xfId="0" applyFont="1" applyFill="1" applyBorder="1"/>
    <xf numFmtId="0" fontId="1" fillId="0" borderId="8" xfId="0" applyFont="1" applyFill="1" applyBorder="1"/>
    <xf numFmtId="3" fontId="1" fillId="0" borderId="9" xfId="0" applyNumberFormat="1" applyFont="1" applyFill="1" applyBorder="1" applyAlignment="1"/>
    <xf numFmtId="0" fontId="9" fillId="0" borderId="0" xfId="0" applyFont="1" applyFill="1"/>
    <xf numFmtId="0" fontId="5" fillId="0" borderId="0" xfId="0" applyFont="1" applyFill="1"/>
    <xf numFmtId="0" fontId="3" fillId="0" borderId="0" xfId="3" applyFont="1" applyFill="1" applyAlignment="1">
      <alignment wrapText="1"/>
    </xf>
    <xf numFmtId="0" fontId="3" fillId="0" borderId="0" xfId="3" applyFont="1" applyFill="1"/>
    <xf numFmtId="0" fontId="10" fillId="0" borderId="0" xfId="3" applyFont="1" applyFill="1"/>
    <xf numFmtId="0" fontId="11" fillId="0" borderId="0" xfId="3" applyFont="1" applyFill="1" applyAlignment="1">
      <alignment horizontal="right"/>
    </xf>
    <xf numFmtId="0" fontId="1" fillId="0" borderId="0" xfId="3" applyFont="1" applyFill="1"/>
    <xf numFmtId="0" fontId="1" fillId="0" borderId="0" xfId="3" applyFont="1" applyFill="1" applyAlignment="1">
      <alignment horizontal="centerContinuous"/>
    </xf>
    <xf numFmtId="0" fontId="1" fillId="0" borderId="0" xfId="3" applyNumberFormat="1" applyFont="1" applyFill="1" applyAlignment="1">
      <alignment horizontal="centerContinuous"/>
    </xf>
    <xf numFmtId="0" fontId="1" fillId="0" borderId="9" xfId="2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wrapText="1"/>
    </xf>
    <xf numFmtId="3" fontId="1" fillId="0" borderId="9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0" fontId="1" fillId="0" borderId="10" xfId="2" applyFont="1" applyFill="1" applyBorder="1" applyAlignment="1">
      <alignment horizontal="center" vertical="center"/>
    </xf>
    <xf numFmtId="0" fontId="1" fillId="0" borderId="10" xfId="3" applyFont="1" applyFill="1" applyBorder="1" applyAlignment="1">
      <alignment horizontal="center" wrapText="1"/>
    </xf>
    <xf numFmtId="3" fontId="1" fillId="0" borderId="10" xfId="4" applyNumberFormat="1" applyFont="1" applyFill="1" applyBorder="1" applyAlignment="1">
      <alignment horizontal="center" wrapText="1"/>
    </xf>
    <xf numFmtId="3" fontId="1" fillId="0" borderId="10" xfId="4" applyNumberFormat="1" applyFont="1" applyFill="1" applyBorder="1"/>
    <xf numFmtId="0" fontId="1" fillId="0" borderId="0" xfId="3" applyFont="1" applyFill="1" applyBorder="1"/>
    <xf numFmtId="0" fontId="1" fillId="0" borderId="9" xfId="4" applyFont="1" applyFill="1" applyBorder="1" applyAlignment="1">
      <alignment wrapText="1"/>
    </xf>
    <xf numFmtId="3" fontId="1" fillId="0" borderId="9" xfId="4" applyNumberFormat="1" applyFont="1" applyFill="1" applyBorder="1"/>
    <xf numFmtId="0" fontId="3" fillId="0" borderId="0" xfId="3" applyFont="1" applyFill="1" applyBorder="1"/>
    <xf numFmtId="3" fontId="1" fillId="0" borderId="9" xfId="4" applyNumberFormat="1" applyFont="1" applyFill="1" applyBorder="1" applyAlignment="1"/>
    <xf numFmtId="0" fontId="3" fillId="0" borderId="9" xfId="3" applyFont="1" applyFill="1" applyBorder="1" applyAlignment="1">
      <alignment wrapText="1"/>
    </xf>
    <xf numFmtId="3" fontId="3" fillId="0" borderId="9" xfId="4" applyNumberFormat="1" applyFont="1" applyFill="1" applyBorder="1" applyAlignment="1"/>
    <xf numFmtId="0" fontId="1" fillId="0" borderId="9" xfId="3" applyFont="1" applyFill="1" applyBorder="1" applyAlignment="1">
      <alignment wrapText="1"/>
    </xf>
    <xf numFmtId="0" fontId="3" fillId="0" borderId="9" xfId="4" applyFont="1" applyFill="1" applyBorder="1" applyAlignment="1">
      <alignment wrapText="1"/>
    </xf>
    <xf numFmtId="3" fontId="3" fillId="0" borderId="9" xfId="4" applyNumberFormat="1" applyFont="1" applyFill="1" applyBorder="1"/>
    <xf numFmtId="0" fontId="3" fillId="0" borderId="9" xfId="2" applyFont="1" applyFill="1" applyBorder="1" applyAlignment="1">
      <alignment horizontal="left" wrapText="1"/>
    </xf>
    <xf numFmtId="0" fontId="3" fillId="0" borderId="9" xfId="2" applyFont="1" applyFill="1" applyBorder="1" applyAlignment="1">
      <alignment wrapText="1"/>
    </xf>
    <xf numFmtId="3" fontId="3" fillId="0" borderId="9" xfId="4" applyNumberFormat="1" applyFont="1" applyFill="1" applyBorder="1" applyAlignment="1">
      <alignment horizontal="right"/>
    </xf>
    <xf numFmtId="0" fontId="3" fillId="0" borderId="9" xfId="5" applyFont="1" applyFill="1" applyBorder="1" applyAlignment="1">
      <alignment vertical="center" wrapText="1"/>
    </xf>
    <xf numFmtId="0" fontId="3" fillId="0" borderId="3" xfId="5" applyFont="1" applyFill="1" applyBorder="1" applyAlignment="1">
      <alignment vertical="center" wrapText="1"/>
    </xf>
    <xf numFmtId="0" fontId="1" fillId="0" borderId="9" xfId="4" applyFont="1" applyFill="1" applyBorder="1" applyAlignment="1">
      <alignment horizontal="left" wrapText="1"/>
    </xf>
    <xf numFmtId="0" fontId="3" fillId="0" borderId="9" xfId="4" applyFont="1" applyFill="1" applyBorder="1" applyAlignment="1">
      <alignment horizontal="left" wrapText="1"/>
    </xf>
    <xf numFmtId="0" fontId="3" fillId="0" borderId="9" xfId="0" applyFont="1" applyFill="1" applyBorder="1" applyAlignment="1">
      <alignment wrapText="1"/>
    </xf>
    <xf numFmtId="3" fontId="3" fillId="0" borderId="9" xfId="0" applyNumberFormat="1" applyFont="1" applyFill="1" applyBorder="1"/>
    <xf numFmtId="0" fontId="1" fillId="0" borderId="9" xfId="2" applyFont="1" applyFill="1" applyBorder="1" applyAlignment="1">
      <alignment wrapText="1"/>
    </xf>
    <xf numFmtId="0" fontId="3" fillId="0" borderId="0" xfId="1" applyFont="1" applyFill="1" applyAlignment="1"/>
    <xf numFmtId="0" fontId="3" fillId="0" borderId="0" xfId="5" applyFont="1" applyFill="1" applyBorder="1" applyAlignment="1">
      <alignment vertical="center" wrapText="1"/>
    </xf>
    <xf numFmtId="0" fontId="3" fillId="0" borderId="0" xfId="6" applyFont="1" applyFill="1" applyAlignment="1"/>
    <xf numFmtId="0" fontId="1" fillId="0" borderId="0" xfId="6" applyFont="1" applyFill="1" applyBorder="1" applyAlignment="1"/>
    <xf numFmtId="0" fontId="5" fillId="0" borderId="0" xfId="3" applyFont="1" applyFill="1" applyAlignment="1"/>
    <xf numFmtId="0" fontId="3" fillId="0" borderId="0" xfId="3" applyFont="1" applyFill="1" applyAlignment="1"/>
    <xf numFmtId="0" fontId="6" fillId="0" borderId="9" xfId="2" applyFont="1" applyFill="1" applyBorder="1" applyAlignment="1">
      <alignment horizontal="left" wrapText="1"/>
    </xf>
    <xf numFmtId="3" fontId="8" fillId="0" borderId="9" xfId="4" applyNumberFormat="1" applyFont="1" applyFill="1" applyBorder="1" applyAlignment="1"/>
    <xf numFmtId="0" fontId="6" fillId="0" borderId="0" xfId="3" applyFont="1" applyFill="1" applyBorder="1"/>
    <xf numFmtId="0" fontId="8" fillId="0" borderId="9" xfId="2" applyFont="1" applyFill="1" applyBorder="1" applyAlignment="1">
      <alignment horizontal="left" wrapText="1"/>
    </xf>
    <xf numFmtId="3" fontId="8" fillId="0" borderId="9" xfId="4" applyNumberFormat="1" applyFont="1" applyFill="1" applyBorder="1"/>
    <xf numFmtId="0" fontId="8" fillId="0" borderId="0" xfId="3" applyFont="1" applyFill="1" applyBorder="1"/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13" fillId="0" borderId="0" xfId="0" applyFont="1" applyFill="1" applyAlignment="1"/>
    <xf numFmtId="0" fontId="14" fillId="0" borderId="0" xfId="0" applyFont="1" applyFill="1"/>
    <xf numFmtId="0" fontId="15" fillId="0" borderId="0" xfId="0" applyFont="1" applyFill="1"/>
    <xf numFmtId="0" fontId="13" fillId="0" borderId="0" xfId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" fillId="0" borderId="0" xfId="2" applyFont="1" applyFill="1" applyAlignment="1"/>
    <xf numFmtId="0" fontId="5" fillId="0" borderId="0" xfId="2" applyFont="1" applyFill="1" applyAlignment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</cellXfs>
  <cellStyles count="7"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_ИП-2011г-начална 2" xfId="3"/>
    <cellStyle name="Нормален_Лист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29"/>
  <sheetViews>
    <sheetView tabSelected="1" topLeftCell="A199" zoomScale="85" zoomScaleNormal="85" workbookViewId="0">
      <selection activeCell="K220" sqref="K220"/>
    </sheetView>
  </sheetViews>
  <sheetFormatPr defaultColWidth="19.42578125" defaultRowHeight="15.75" x14ac:dyDescent="0.25"/>
  <cols>
    <col min="1" max="1" width="7.5703125" style="10" customWidth="1"/>
    <col min="2" max="2" width="11.5703125" style="10" customWidth="1"/>
    <col min="3" max="3" width="14.7109375" style="10" customWidth="1"/>
    <col min="4" max="4" width="38.28515625" style="10" customWidth="1"/>
    <col min="5" max="7" width="15.42578125" style="10" customWidth="1"/>
    <col min="8" max="8" width="12.140625" style="10" bestFit="1" customWidth="1"/>
    <col min="9" max="16384" width="19.42578125" style="10"/>
  </cols>
  <sheetData>
    <row r="1" spans="1:6" s="2" customFormat="1" x14ac:dyDescent="0.25">
      <c r="A1" s="1" t="s">
        <v>0</v>
      </c>
      <c r="B1" s="1"/>
      <c r="E1" s="3"/>
      <c r="F1" s="4"/>
    </row>
    <row r="2" spans="1:6" s="5" customFormat="1" x14ac:dyDescent="0.25">
      <c r="A2" s="5" t="s">
        <v>1</v>
      </c>
      <c r="B2" s="2"/>
      <c r="D2" s="2"/>
      <c r="E2" s="3"/>
      <c r="F2" s="6"/>
    </row>
    <row r="3" spans="1:6" s="5" customFormat="1" x14ac:dyDescent="0.25">
      <c r="A3" s="5" t="s">
        <v>2</v>
      </c>
      <c r="B3" s="2"/>
      <c r="D3" s="2"/>
      <c r="E3" s="3"/>
      <c r="F3" s="6"/>
    </row>
    <row r="4" spans="1:6" s="5" customFormat="1" x14ac:dyDescent="0.25">
      <c r="D4" s="2"/>
      <c r="E4" s="3"/>
      <c r="F4" s="6"/>
    </row>
    <row r="5" spans="1:6" s="5" customFormat="1" x14ac:dyDescent="0.25">
      <c r="D5" s="2"/>
      <c r="E5" s="3"/>
      <c r="F5" s="6"/>
    </row>
    <row r="6" spans="1:6" s="5" customFormat="1" x14ac:dyDescent="0.25">
      <c r="A6" s="5" t="s">
        <v>3</v>
      </c>
      <c r="D6" s="2"/>
      <c r="E6" s="3"/>
      <c r="F6" s="6"/>
    </row>
    <row r="7" spans="1:6" s="2" customFormat="1" x14ac:dyDescent="0.25">
      <c r="A7" s="5"/>
      <c r="B7" s="5"/>
      <c r="D7" s="7"/>
      <c r="E7" s="8"/>
      <c r="F7" s="4"/>
    </row>
    <row r="8" spans="1:6" s="5" customFormat="1" x14ac:dyDescent="0.25">
      <c r="D8" s="2"/>
      <c r="E8" s="3"/>
      <c r="F8" s="6"/>
    </row>
    <row r="9" spans="1:6" s="5" customFormat="1" x14ac:dyDescent="0.25">
      <c r="A9" s="9" t="s">
        <v>4</v>
      </c>
      <c r="B9" s="2"/>
      <c r="D9" s="2"/>
      <c r="E9" s="3"/>
      <c r="F9" s="6"/>
    </row>
    <row r="10" spans="1:6" s="2" customFormat="1" x14ac:dyDescent="0.25">
      <c r="A10" s="5"/>
      <c r="E10" s="3"/>
      <c r="F10" s="4"/>
    </row>
    <row r="11" spans="1:6" s="2" customFormat="1" x14ac:dyDescent="0.25">
      <c r="A11" s="5"/>
      <c r="E11" s="3"/>
      <c r="F11" s="4"/>
    </row>
    <row r="12" spans="1:6" s="2" customFormat="1" x14ac:dyDescent="0.25">
      <c r="B12" s="2" t="s">
        <v>5</v>
      </c>
      <c r="E12" s="3"/>
      <c r="F12" s="4"/>
    </row>
    <row r="13" spans="1:6" s="2" customFormat="1" x14ac:dyDescent="0.25">
      <c r="A13" s="2" t="s">
        <v>6</v>
      </c>
      <c r="E13" s="3"/>
      <c r="F13" s="4"/>
    </row>
    <row r="14" spans="1:6" s="2" customFormat="1" x14ac:dyDescent="0.25">
      <c r="E14" s="3"/>
      <c r="F14" s="4"/>
    </row>
    <row r="15" spans="1:6" x14ac:dyDescent="0.25">
      <c r="A15" s="2"/>
      <c r="B15" s="2" t="s">
        <v>7</v>
      </c>
      <c r="D15" s="2"/>
      <c r="E15" s="3"/>
      <c r="F15" s="11"/>
    </row>
    <row r="16" spans="1:6" x14ac:dyDescent="0.25">
      <c r="A16" s="2" t="s">
        <v>8</v>
      </c>
      <c r="D16" s="2"/>
      <c r="E16" s="3"/>
      <c r="F16" s="11"/>
    </row>
    <row r="18" spans="1:249" s="18" customFormat="1" x14ac:dyDescent="0.25">
      <c r="A18" s="12" t="s">
        <v>9</v>
      </c>
      <c r="B18" s="10"/>
      <c r="C18" s="13"/>
      <c r="D18" s="10"/>
      <c r="E18" s="14"/>
      <c r="F18" s="15"/>
      <c r="G18" s="16"/>
      <c r="H18" s="17"/>
      <c r="I18" s="17"/>
    </row>
    <row r="19" spans="1:249" s="18" customFormat="1" x14ac:dyDescent="0.25">
      <c r="A19" s="12"/>
      <c r="B19" s="10"/>
      <c r="C19" s="13"/>
      <c r="D19" s="10"/>
      <c r="E19" s="14"/>
      <c r="F19" s="15"/>
      <c r="G19" s="16"/>
      <c r="H19" s="17"/>
      <c r="I19" s="17"/>
    </row>
    <row r="20" spans="1:249" s="1" customFormat="1" x14ac:dyDescent="0.25">
      <c r="A20" s="12" t="s">
        <v>10</v>
      </c>
      <c r="C20" s="19"/>
      <c r="E20" s="20"/>
      <c r="F20" s="14"/>
      <c r="G20" s="21"/>
      <c r="H20" s="21"/>
      <c r="I20" s="21"/>
    </row>
    <row r="21" spans="1:249" s="1" customFormat="1" x14ac:dyDescent="0.25">
      <c r="A21" s="1" t="s">
        <v>11</v>
      </c>
      <c r="C21" s="19"/>
      <c r="E21" s="20"/>
      <c r="F21" s="22"/>
      <c r="G21" s="23"/>
      <c r="H21" s="23"/>
      <c r="I21" s="23"/>
    </row>
    <row r="22" spans="1:249" s="1" customFormat="1" x14ac:dyDescent="0.25">
      <c r="A22" s="24" t="s">
        <v>12</v>
      </c>
      <c r="B22" s="25"/>
      <c r="C22" s="20"/>
      <c r="D22" s="25"/>
      <c r="E22" s="20"/>
      <c r="F22" s="20"/>
      <c r="G22" s="26"/>
      <c r="H22" s="26"/>
      <c r="I22" s="26"/>
    </row>
    <row r="23" spans="1:249" s="1" customFormat="1" x14ac:dyDescent="0.25">
      <c r="A23" s="24" t="s">
        <v>13</v>
      </c>
      <c r="B23" s="25"/>
      <c r="C23" s="20"/>
      <c r="D23" s="25"/>
      <c r="E23" s="20"/>
      <c r="F23" s="20"/>
      <c r="G23" s="26"/>
      <c r="H23" s="26"/>
      <c r="I23" s="26"/>
    </row>
    <row r="24" spans="1:249" s="1" customFormat="1" x14ac:dyDescent="0.25">
      <c r="A24" s="25" t="s">
        <v>14</v>
      </c>
      <c r="B24" s="18"/>
      <c r="C24" s="14"/>
      <c r="D24" s="18"/>
      <c r="E24" s="27" t="s">
        <v>15</v>
      </c>
      <c r="F24" s="28" t="s">
        <v>16</v>
      </c>
      <c r="G24" s="28" t="s">
        <v>17</v>
      </c>
    </row>
    <row r="25" spans="1:249" s="1" customFormat="1" x14ac:dyDescent="0.25">
      <c r="A25" s="25" t="s">
        <v>18</v>
      </c>
      <c r="B25" s="18"/>
      <c r="C25" s="14"/>
      <c r="D25" s="18"/>
      <c r="E25" s="29" t="s">
        <v>19</v>
      </c>
      <c r="F25" s="30">
        <f>G25</f>
        <v>1785</v>
      </c>
      <c r="G25" s="30">
        <f>SUM(G26)</f>
        <v>1785</v>
      </c>
    </row>
    <row r="26" spans="1:249" s="1" customFormat="1" x14ac:dyDescent="0.25">
      <c r="A26" s="18" t="s">
        <v>20</v>
      </c>
      <c r="B26" s="18"/>
      <c r="C26" s="14"/>
      <c r="D26" s="18"/>
      <c r="E26" s="14" t="s">
        <v>21</v>
      </c>
      <c r="F26" s="31">
        <f t="shared" ref="F26:F41" si="0">G26</f>
        <v>1785</v>
      </c>
      <c r="G26" s="31">
        <f t="shared" ref="G26" si="1">SUM(G27)</f>
        <v>1785</v>
      </c>
    </row>
    <row r="27" spans="1:249" s="1" customFormat="1" x14ac:dyDescent="0.25">
      <c r="A27" s="32" t="s">
        <v>22</v>
      </c>
      <c r="B27" s="18"/>
      <c r="C27" s="14"/>
      <c r="D27" s="18"/>
      <c r="E27" s="20"/>
      <c r="F27" s="31">
        <f t="shared" si="0"/>
        <v>1785</v>
      </c>
      <c r="G27" s="31">
        <v>1785</v>
      </c>
    </row>
    <row r="28" spans="1:249" x14ac:dyDescent="0.25">
      <c r="A28" s="18" t="s">
        <v>23</v>
      </c>
      <c r="B28" s="18"/>
      <c r="C28" s="18"/>
      <c r="D28" s="18"/>
      <c r="E28" s="33">
        <v>2700</v>
      </c>
      <c r="F28" s="34">
        <f>SUM(G28)</f>
        <v>-1703</v>
      </c>
      <c r="G28" s="34">
        <f>SUM(G29)</f>
        <v>-1703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</row>
    <row r="29" spans="1:249" x14ac:dyDescent="0.25">
      <c r="A29" s="18" t="s">
        <v>24</v>
      </c>
      <c r="B29" s="18"/>
      <c r="C29" s="18"/>
      <c r="D29" s="18"/>
      <c r="E29" s="15">
        <v>2708</v>
      </c>
      <c r="F29" s="31">
        <f>G29</f>
        <v>-1703</v>
      </c>
      <c r="G29" s="31">
        <f t="shared" ref="G29" si="2">SUM(G30)</f>
        <v>-1703</v>
      </c>
    </row>
    <row r="30" spans="1:249" s="1" customFormat="1" x14ac:dyDescent="0.25">
      <c r="A30" s="32" t="s">
        <v>22</v>
      </c>
      <c r="B30" s="18"/>
      <c r="C30" s="14"/>
      <c r="D30" s="18"/>
      <c r="E30" s="20"/>
      <c r="F30" s="31">
        <f>G30</f>
        <v>-1703</v>
      </c>
      <c r="G30" s="31">
        <v>-1703</v>
      </c>
    </row>
    <row r="31" spans="1:249" s="1" customFormat="1" x14ac:dyDescent="0.25">
      <c r="A31" s="25" t="s">
        <v>25</v>
      </c>
      <c r="B31" s="18"/>
      <c r="C31" s="18"/>
      <c r="D31" s="18"/>
      <c r="E31" s="33">
        <v>3700</v>
      </c>
      <c r="F31" s="34">
        <f>G31</f>
        <v>-82</v>
      </c>
      <c r="G31" s="34">
        <f>SUM(G32,G34)</f>
        <v>-82</v>
      </c>
    </row>
    <row r="32" spans="1:249" s="1" customFormat="1" x14ac:dyDescent="0.25">
      <c r="A32" s="18" t="s">
        <v>26</v>
      </c>
      <c r="B32" s="18"/>
      <c r="C32" s="18"/>
      <c r="D32" s="18"/>
      <c r="E32" s="15">
        <v>3701</v>
      </c>
      <c r="F32" s="16">
        <f t="shared" ref="F32:F33" si="3">G32</f>
        <v>-5</v>
      </c>
      <c r="G32" s="16">
        <f>G33</f>
        <v>-5</v>
      </c>
    </row>
    <row r="33" spans="1:7" s="1" customFormat="1" x14ac:dyDescent="0.25">
      <c r="A33" s="18" t="s">
        <v>22</v>
      </c>
      <c r="B33" s="18"/>
      <c r="C33" s="18"/>
      <c r="D33" s="18"/>
      <c r="E33" s="22"/>
      <c r="F33" s="16">
        <f t="shared" si="3"/>
        <v>-5</v>
      </c>
      <c r="G33" s="16">
        <v>-5</v>
      </c>
    </row>
    <row r="34" spans="1:7" s="1" customFormat="1" x14ac:dyDescent="0.25">
      <c r="A34" s="18" t="s">
        <v>27</v>
      </c>
      <c r="B34" s="18"/>
      <c r="C34" s="18"/>
      <c r="D34" s="18"/>
      <c r="E34" s="15">
        <v>3702</v>
      </c>
      <c r="F34" s="16">
        <f t="shared" si="0"/>
        <v>-77</v>
      </c>
      <c r="G34" s="16">
        <f>G35</f>
        <v>-77</v>
      </c>
    </row>
    <row r="35" spans="1:7" s="1" customFormat="1" x14ac:dyDescent="0.25">
      <c r="A35" s="18" t="s">
        <v>22</v>
      </c>
      <c r="B35" s="18"/>
      <c r="C35" s="18"/>
      <c r="D35" s="18"/>
      <c r="E35" s="22"/>
      <c r="F35" s="16">
        <f t="shared" si="0"/>
        <v>-77</v>
      </c>
      <c r="G35" s="16">
        <v>-77</v>
      </c>
    </row>
    <row r="36" spans="1:7" s="1" customFormat="1" x14ac:dyDescent="0.25">
      <c r="A36" s="35" t="s">
        <v>28</v>
      </c>
      <c r="B36" s="18"/>
      <c r="C36" s="18"/>
      <c r="D36" s="18"/>
      <c r="E36" s="33">
        <v>4500</v>
      </c>
      <c r="F36" s="36">
        <f t="shared" si="0"/>
        <v>210</v>
      </c>
      <c r="G36" s="36">
        <f>SUM(,G37)</f>
        <v>210</v>
      </c>
    </row>
    <row r="37" spans="1:7" s="1" customFormat="1" x14ac:dyDescent="0.25">
      <c r="A37" s="18" t="s">
        <v>29</v>
      </c>
      <c r="B37" s="18"/>
      <c r="C37" s="18"/>
      <c r="D37" s="18"/>
      <c r="E37" s="15">
        <v>4501</v>
      </c>
      <c r="F37" s="37">
        <f t="shared" si="0"/>
        <v>210</v>
      </c>
      <c r="G37" s="37">
        <f t="shared" ref="G37" si="4">SUM(G38)</f>
        <v>210</v>
      </c>
    </row>
    <row r="38" spans="1:7" s="1" customFormat="1" x14ac:dyDescent="0.25">
      <c r="A38" s="18" t="s">
        <v>22</v>
      </c>
      <c r="B38" s="18"/>
      <c r="C38" s="18"/>
      <c r="D38" s="18"/>
      <c r="E38" s="15"/>
      <c r="F38" s="37">
        <f t="shared" si="0"/>
        <v>210</v>
      </c>
      <c r="G38" s="37">
        <v>210</v>
      </c>
    </row>
    <row r="39" spans="1:7" s="1" customFormat="1" x14ac:dyDescent="0.25">
      <c r="A39" s="38" t="s">
        <v>30</v>
      </c>
      <c r="B39" s="38"/>
      <c r="C39" s="39"/>
      <c r="D39" s="38"/>
      <c r="E39" s="39"/>
      <c r="F39" s="40">
        <f>G39</f>
        <v>210</v>
      </c>
      <c r="G39" s="40">
        <f>SUM(G25,G28,G31,G36)</f>
        <v>210</v>
      </c>
    </row>
    <row r="40" spans="1:7" s="1" customFormat="1" x14ac:dyDescent="0.25">
      <c r="A40" s="41"/>
      <c r="B40" s="41"/>
      <c r="C40" s="42"/>
      <c r="D40" s="41"/>
      <c r="E40" s="42"/>
      <c r="F40" s="43"/>
      <c r="G40" s="43"/>
    </row>
    <row r="41" spans="1:7" s="1" customFormat="1" ht="16.5" thickBot="1" x14ac:dyDescent="0.3">
      <c r="A41" s="44" t="s">
        <v>31</v>
      </c>
      <c r="B41" s="44"/>
      <c r="C41" s="45"/>
      <c r="D41" s="44"/>
      <c r="E41" s="45"/>
      <c r="F41" s="46">
        <f t="shared" si="0"/>
        <v>210</v>
      </c>
      <c r="G41" s="46">
        <f>SUM(G39)</f>
        <v>210</v>
      </c>
    </row>
    <row r="42" spans="1:7" s="1" customFormat="1" ht="16.5" thickTop="1" x14ac:dyDescent="0.25">
      <c r="A42" s="25"/>
      <c r="B42" s="18"/>
      <c r="C42" s="14"/>
      <c r="D42" s="18"/>
    </row>
    <row r="43" spans="1:7" s="49" customFormat="1" x14ac:dyDescent="0.25">
      <c r="A43" s="47"/>
      <c r="B43" s="47"/>
      <c r="C43" s="47"/>
      <c r="D43" s="48"/>
      <c r="E43" s="27" t="s">
        <v>15</v>
      </c>
      <c r="F43" s="28" t="s">
        <v>16</v>
      </c>
      <c r="G43" s="28" t="s">
        <v>17</v>
      </c>
    </row>
    <row r="44" spans="1:7" s="18" customFormat="1" x14ac:dyDescent="0.25">
      <c r="A44" s="25" t="s">
        <v>32</v>
      </c>
      <c r="E44" s="33">
        <v>6100</v>
      </c>
      <c r="F44" s="36">
        <f t="shared" ref="F44:F50" si="5">G44</f>
        <v>12656</v>
      </c>
      <c r="G44" s="36">
        <f>SUM(G45,G48)</f>
        <v>12656</v>
      </c>
    </row>
    <row r="45" spans="1:7" s="18" customFormat="1" x14ac:dyDescent="0.25">
      <c r="A45" s="18" t="s">
        <v>33</v>
      </c>
      <c r="E45" s="50">
        <v>6101</v>
      </c>
      <c r="F45" s="51">
        <f t="shared" si="5"/>
        <v>12656</v>
      </c>
      <c r="G45" s="51">
        <f>SUM(G46:G47)</f>
        <v>12656</v>
      </c>
    </row>
    <row r="46" spans="1:7" s="18" customFormat="1" x14ac:dyDescent="0.25">
      <c r="A46" s="18" t="s">
        <v>34</v>
      </c>
      <c r="E46" s="15"/>
      <c r="F46" s="37">
        <f t="shared" si="5"/>
        <v>-6614</v>
      </c>
      <c r="G46" s="37">
        <v>-6614</v>
      </c>
    </row>
    <row r="47" spans="1:7" s="18" customFormat="1" x14ac:dyDescent="0.25">
      <c r="A47" s="18" t="s">
        <v>22</v>
      </c>
      <c r="E47" s="22"/>
      <c r="F47" s="37">
        <f t="shared" si="5"/>
        <v>19270</v>
      </c>
      <c r="G47" s="37">
        <v>19270</v>
      </c>
    </row>
    <row r="48" spans="1:7" s="25" customFormat="1" x14ac:dyDescent="0.25">
      <c r="A48" s="18" t="s">
        <v>35</v>
      </c>
      <c r="B48" s="18"/>
      <c r="C48" s="18"/>
      <c r="D48" s="18"/>
      <c r="E48" s="50">
        <v>6109</v>
      </c>
      <c r="F48" s="36">
        <f>G48</f>
        <v>0</v>
      </c>
      <c r="G48" s="36">
        <f>SUM(G49:G50)</f>
        <v>0</v>
      </c>
    </row>
    <row r="49" spans="1:7" s="18" customFormat="1" x14ac:dyDescent="0.25">
      <c r="A49" s="18" t="s">
        <v>34</v>
      </c>
      <c r="E49" s="15"/>
      <c r="F49" s="37">
        <f t="shared" si="5"/>
        <v>-4639</v>
      </c>
      <c r="G49" s="37">
        <v>-4639</v>
      </c>
    </row>
    <row r="50" spans="1:7" s="18" customFormat="1" x14ac:dyDescent="0.25">
      <c r="A50" s="18" t="s">
        <v>36</v>
      </c>
      <c r="E50" s="15"/>
      <c r="F50" s="37">
        <f t="shared" si="5"/>
        <v>4639</v>
      </c>
      <c r="G50" s="37">
        <v>4639</v>
      </c>
    </row>
    <row r="51" spans="1:7" s="18" customFormat="1" ht="16.5" thickBot="1" x14ac:dyDescent="0.3">
      <c r="A51" s="44" t="s">
        <v>37</v>
      </c>
      <c r="B51" s="44"/>
      <c r="C51" s="44"/>
      <c r="D51" s="44"/>
      <c r="E51" s="52"/>
      <c r="F51" s="53">
        <f>G51</f>
        <v>12656</v>
      </c>
      <c r="G51" s="53">
        <f>SUM(G44)</f>
        <v>12656</v>
      </c>
    </row>
    <row r="52" spans="1:7" s="18" customFormat="1" ht="16.5" thickTop="1" x14ac:dyDescent="0.25">
      <c r="A52" s="41"/>
      <c r="B52" s="41"/>
      <c r="C52" s="41"/>
      <c r="D52" s="41"/>
      <c r="E52" s="54"/>
      <c r="F52" s="55"/>
      <c r="G52" s="55"/>
    </row>
    <row r="53" spans="1:7" ht="16.5" thickBot="1" x14ac:dyDescent="0.3">
      <c r="A53" s="56" t="s">
        <v>38</v>
      </c>
      <c r="B53" s="44"/>
      <c r="C53" s="44"/>
      <c r="D53" s="57"/>
      <c r="E53" s="52"/>
      <c r="F53" s="53">
        <f>SUM(F41,F51)</f>
        <v>12866</v>
      </c>
      <c r="G53" s="53">
        <f>SUM(G41,G51)</f>
        <v>12866</v>
      </c>
    </row>
    <row r="54" spans="1:7" ht="16.5" thickTop="1" x14ac:dyDescent="0.25">
      <c r="A54" s="24"/>
      <c r="B54" s="25"/>
      <c r="C54" s="25"/>
      <c r="D54" s="58"/>
      <c r="E54" s="22"/>
      <c r="F54" s="23"/>
      <c r="G54" s="23"/>
    </row>
    <row r="55" spans="1:7" s="18" customFormat="1" x14ac:dyDescent="0.25">
      <c r="A55" s="24" t="s">
        <v>39</v>
      </c>
      <c r="E55" s="14"/>
      <c r="F55" s="21"/>
      <c r="G55" s="21"/>
    </row>
    <row r="56" spans="1:7" s="1" customFormat="1" x14ac:dyDescent="0.25">
      <c r="A56" s="25" t="s">
        <v>14</v>
      </c>
      <c r="B56" s="18"/>
      <c r="C56" s="14"/>
      <c r="D56" s="18"/>
      <c r="E56" s="27" t="s">
        <v>15</v>
      </c>
      <c r="F56" s="28" t="s">
        <v>16</v>
      </c>
      <c r="G56" s="28" t="s">
        <v>17</v>
      </c>
    </row>
    <row r="57" spans="1:7" s="1" customFormat="1" x14ac:dyDescent="0.25">
      <c r="A57" s="35" t="s">
        <v>28</v>
      </c>
      <c r="B57" s="18"/>
      <c r="C57" s="18"/>
      <c r="D57" s="18"/>
      <c r="E57" s="33">
        <v>4500</v>
      </c>
      <c r="F57" s="36">
        <f t="shared" ref="F57:F61" si="6">SUM(G57)</f>
        <v>15300</v>
      </c>
      <c r="G57" s="36">
        <f>SUM(G58)</f>
        <v>15300</v>
      </c>
    </row>
    <row r="58" spans="1:7" s="1" customFormat="1" x14ac:dyDescent="0.25">
      <c r="A58" s="18" t="s">
        <v>29</v>
      </c>
      <c r="B58" s="18"/>
      <c r="C58" s="18"/>
      <c r="D58" s="18"/>
      <c r="E58" s="59">
        <v>4501</v>
      </c>
      <c r="F58" s="60">
        <f>SUM(G58)</f>
        <v>15300</v>
      </c>
      <c r="G58" s="60">
        <f>SUM(G59:G59)</f>
        <v>15300</v>
      </c>
    </row>
    <row r="59" spans="1:7" s="1" customFormat="1" x14ac:dyDescent="0.25">
      <c r="A59" s="18" t="s">
        <v>40</v>
      </c>
      <c r="B59" s="18"/>
      <c r="C59" s="14"/>
      <c r="D59" s="18"/>
      <c r="E59" s="61"/>
      <c r="F59" s="31">
        <f t="shared" si="6"/>
        <v>15300</v>
      </c>
      <c r="G59" s="37">
        <v>15300</v>
      </c>
    </row>
    <row r="60" spans="1:7" s="1" customFormat="1" x14ac:dyDescent="0.25">
      <c r="A60" s="38" t="s">
        <v>30</v>
      </c>
      <c r="B60" s="38"/>
      <c r="C60" s="39"/>
      <c r="D60" s="38"/>
      <c r="E60" s="39"/>
      <c r="F60" s="40">
        <f>SUM(G60)</f>
        <v>15300</v>
      </c>
      <c r="G60" s="40">
        <f>SUM(,G57)</f>
        <v>15300</v>
      </c>
    </row>
    <row r="61" spans="1:7" s="1" customFormat="1" ht="16.5" thickBot="1" x14ac:dyDescent="0.3">
      <c r="A61" s="44" t="s">
        <v>31</v>
      </c>
      <c r="B61" s="44"/>
      <c r="C61" s="45"/>
      <c r="D61" s="44"/>
      <c r="E61" s="45"/>
      <c r="F61" s="46">
        <f t="shared" si="6"/>
        <v>15300</v>
      </c>
      <c r="G61" s="46">
        <f>SUM(,G60)</f>
        <v>15300</v>
      </c>
    </row>
    <row r="62" spans="1:7" s="1" customFormat="1" ht="16.5" thickTop="1" x14ac:dyDescent="0.25">
      <c r="A62" s="25"/>
      <c r="B62" s="25"/>
      <c r="C62" s="20"/>
      <c r="D62" s="25"/>
      <c r="E62" s="20"/>
      <c r="F62" s="62"/>
      <c r="G62" s="62"/>
    </row>
    <row r="63" spans="1:7" s="1" customFormat="1" x14ac:dyDescent="0.25">
      <c r="A63" s="25"/>
      <c r="B63" s="25"/>
      <c r="C63" s="20"/>
      <c r="D63" s="25"/>
      <c r="E63" s="20"/>
      <c r="F63" s="62"/>
      <c r="G63" s="62"/>
    </row>
    <row r="64" spans="1:7" s="1" customFormat="1" x14ac:dyDescent="0.25">
      <c r="A64" s="25" t="s">
        <v>41</v>
      </c>
      <c r="B64" s="25"/>
      <c r="C64" s="20"/>
      <c r="D64" s="25"/>
      <c r="E64" s="27" t="s">
        <v>15</v>
      </c>
      <c r="F64" s="28" t="s">
        <v>16</v>
      </c>
      <c r="G64" s="28" t="s">
        <v>17</v>
      </c>
    </row>
    <row r="65" spans="1:7" s="18" customFormat="1" x14ac:dyDescent="0.25">
      <c r="A65" s="25" t="s">
        <v>32</v>
      </c>
      <c r="E65" s="33">
        <v>6100</v>
      </c>
      <c r="F65" s="36">
        <f t="shared" ref="F65:F79" si="7">SUM(G65)</f>
        <v>46317</v>
      </c>
      <c r="G65" s="36">
        <f>SUM(G68,G71,G66)</f>
        <v>46317</v>
      </c>
    </row>
    <row r="66" spans="1:7" s="18" customFormat="1" x14ac:dyDescent="0.25">
      <c r="A66" s="18" t="s">
        <v>33</v>
      </c>
      <c r="E66" s="50">
        <v>6101</v>
      </c>
      <c r="F66" s="51">
        <f t="shared" ref="F66:F67" si="8">G66</f>
        <v>24954</v>
      </c>
      <c r="G66" s="51">
        <f>SUM(G67:G67)</f>
        <v>24954</v>
      </c>
    </row>
    <row r="67" spans="1:7" s="18" customFormat="1" x14ac:dyDescent="0.25">
      <c r="A67" s="18" t="s">
        <v>34</v>
      </c>
      <c r="E67" s="15"/>
      <c r="F67" s="37">
        <f t="shared" si="8"/>
        <v>24954</v>
      </c>
      <c r="G67" s="37">
        <v>24954</v>
      </c>
    </row>
    <row r="68" spans="1:7" s="18" customFormat="1" x14ac:dyDescent="0.25">
      <c r="A68" s="18" t="s">
        <v>42</v>
      </c>
      <c r="E68" s="50">
        <v>6102</v>
      </c>
      <c r="F68" s="51">
        <f t="shared" si="7"/>
        <v>21363</v>
      </c>
      <c r="G68" s="51">
        <f>SUM(G69:G70)</f>
        <v>21363</v>
      </c>
    </row>
    <row r="69" spans="1:7" s="18" customFormat="1" x14ac:dyDescent="0.25">
      <c r="A69" s="18" t="s">
        <v>34</v>
      </c>
      <c r="E69" s="61"/>
      <c r="F69" s="37">
        <f t="shared" si="7"/>
        <v>24954</v>
      </c>
      <c r="G69" s="37">
        <v>24954</v>
      </c>
    </row>
    <row r="70" spans="1:7" s="1" customFormat="1" x14ac:dyDescent="0.25">
      <c r="A70" s="18" t="s">
        <v>40</v>
      </c>
      <c r="B70" s="18"/>
      <c r="C70" s="14"/>
      <c r="D70" s="18"/>
      <c r="E70" s="61"/>
      <c r="F70" s="31">
        <f t="shared" ref="F70" si="9">SUM(G70)</f>
        <v>-3591</v>
      </c>
      <c r="G70" s="37">
        <v>-3591</v>
      </c>
    </row>
    <row r="71" spans="1:7" s="25" customFormat="1" x14ac:dyDescent="0.25">
      <c r="A71" s="18" t="s">
        <v>35</v>
      </c>
      <c r="B71" s="18"/>
      <c r="C71" s="18"/>
      <c r="D71" s="18"/>
      <c r="E71" s="50">
        <v>6109</v>
      </c>
      <c r="F71" s="36">
        <f t="shared" si="7"/>
        <v>0</v>
      </c>
      <c r="G71" s="36">
        <f>SUM(G72:G79)</f>
        <v>0</v>
      </c>
    </row>
    <row r="72" spans="1:7" s="18" customFormat="1" x14ac:dyDescent="0.25">
      <c r="A72" s="18" t="s">
        <v>34</v>
      </c>
      <c r="E72" s="15"/>
      <c r="F72" s="37">
        <f t="shared" si="7"/>
        <v>-262400</v>
      </c>
      <c r="G72" s="37">
        <v>-262400</v>
      </c>
    </row>
    <row r="73" spans="1:7" s="18" customFormat="1" x14ac:dyDescent="0.25">
      <c r="A73" s="18" t="s">
        <v>22</v>
      </c>
      <c r="E73" s="22"/>
      <c r="F73" s="37">
        <f t="shared" ref="F73" si="10">G73</f>
        <v>145000</v>
      </c>
      <c r="G73" s="37">
        <v>145000</v>
      </c>
    </row>
    <row r="74" spans="1:7" s="1" customFormat="1" x14ac:dyDescent="0.25">
      <c r="A74" s="18" t="s">
        <v>40</v>
      </c>
      <c r="B74" s="18"/>
      <c r="C74" s="14"/>
      <c r="D74" s="18"/>
      <c r="E74" s="61"/>
      <c r="F74" s="31">
        <f t="shared" ref="F74" si="11">SUM(G74)</f>
        <v>42770</v>
      </c>
      <c r="G74" s="37">
        <v>42770</v>
      </c>
    </row>
    <row r="75" spans="1:7" x14ac:dyDescent="0.25">
      <c r="A75" s="18" t="s">
        <v>43</v>
      </c>
      <c r="B75" s="18"/>
      <c r="C75" s="18"/>
      <c r="D75" s="18"/>
      <c r="E75" s="15"/>
      <c r="F75" s="16">
        <f t="shared" si="7"/>
        <v>36700</v>
      </c>
      <c r="G75" s="17">
        <v>36700</v>
      </c>
    </row>
    <row r="76" spans="1:7" s="18" customFormat="1" x14ac:dyDescent="0.25">
      <c r="A76" s="32" t="s">
        <v>44</v>
      </c>
      <c r="C76" s="14"/>
      <c r="E76" s="15"/>
      <c r="F76" s="37">
        <f t="shared" ref="F76:F77" si="12">SUM(G76)</f>
        <v>11000</v>
      </c>
      <c r="G76" s="37">
        <v>11000</v>
      </c>
    </row>
    <row r="77" spans="1:7" x14ac:dyDescent="0.25">
      <c r="A77" s="18" t="s">
        <v>45</v>
      </c>
      <c r="B77" s="18"/>
      <c r="C77" s="18"/>
      <c r="D77" s="18"/>
      <c r="E77" s="15"/>
      <c r="F77" s="16">
        <f t="shared" si="12"/>
        <v>19000</v>
      </c>
      <c r="G77" s="17">
        <v>19000</v>
      </c>
    </row>
    <row r="78" spans="1:7" s="18" customFormat="1" x14ac:dyDescent="0.25">
      <c r="A78" s="32" t="s">
        <v>46</v>
      </c>
      <c r="C78" s="14"/>
      <c r="E78" s="15"/>
      <c r="F78" s="37">
        <f t="shared" si="7"/>
        <v>6500</v>
      </c>
      <c r="G78" s="37">
        <v>6500</v>
      </c>
    </row>
    <row r="79" spans="1:7" s="18" customFormat="1" x14ac:dyDescent="0.25">
      <c r="A79" s="32" t="s">
        <v>47</v>
      </c>
      <c r="C79" s="14"/>
      <c r="E79" s="15"/>
      <c r="F79" s="37">
        <f t="shared" si="7"/>
        <v>1430</v>
      </c>
      <c r="G79" s="37">
        <v>1430</v>
      </c>
    </row>
    <row r="80" spans="1:7" s="18" customFormat="1" x14ac:dyDescent="0.25">
      <c r="A80" s="25" t="s">
        <v>48</v>
      </c>
      <c r="E80" s="33" t="s">
        <v>49</v>
      </c>
      <c r="F80" s="36">
        <f t="shared" ref="F80:F82" si="13">G80</f>
        <v>9998</v>
      </c>
      <c r="G80" s="36">
        <f>SUM(G81)</f>
        <v>9998</v>
      </c>
    </row>
    <row r="81" spans="1:9" s="18" customFormat="1" x14ac:dyDescent="0.25">
      <c r="A81" s="18" t="s">
        <v>50</v>
      </c>
      <c r="E81" s="50" t="s">
        <v>51</v>
      </c>
      <c r="F81" s="51">
        <f t="shared" si="13"/>
        <v>9998</v>
      </c>
      <c r="G81" s="51">
        <f>SUM(G82:G82)</f>
        <v>9998</v>
      </c>
    </row>
    <row r="82" spans="1:9" s="18" customFormat="1" x14ac:dyDescent="0.25">
      <c r="A82" s="18" t="s">
        <v>34</v>
      </c>
      <c r="E82" s="61"/>
      <c r="F82" s="37">
        <f t="shared" si="13"/>
        <v>9998</v>
      </c>
      <c r="G82" s="37">
        <v>9998</v>
      </c>
    </row>
    <row r="83" spans="1:9" s="18" customFormat="1" ht="16.5" thickBot="1" x14ac:dyDescent="0.3">
      <c r="A83" s="44" t="s">
        <v>37</v>
      </c>
      <c r="B83" s="44"/>
      <c r="C83" s="44"/>
      <c r="D83" s="44"/>
      <c r="E83" s="52"/>
      <c r="F83" s="53">
        <f>SUM(G83)</f>
        <v>56315</v>
      </c>
      <c r="G83" s="53">
        <f>SUM(G65,G80)</f>
        <v>56315</v>
      </c>
    </row>
    <row r="84" spans="1:9" s="18" customFormat="1" ht="10.5" customHeight="1" thickTop="1" x14ac:dyDescent="0.25">
      <c r="A84" s="41"/>
      <c r="B84" s="41"/>
      <c r="C84" s="41"/>
      <c r="D84" s="41"/>
      <c r="E84" s="54"/>
      <c r="F84" s="55"/>
      <c r="G84" s="55"/>
    </row>
    <row r="85" spans="1:9" s="18" customFormat="1" ht="16.5" thickBot="1" x14ac:dyDescent="0.3">
      <c r="A85" s="56" t="s">
        <v>52</v>
      </c>
      <c r="B85" s="44"/>
      <c r="C85" s="44"/>
      <c r="D85" s="57"/>
      <c r="E85" s="52"/>
      <c r="F85" s="46">
        <f t="shared" ref="F85" si="14">SUM(G85)</f>
        <v>71615</v>
      </c>
      <c r="G85" s="46">
        <f>SUM(G61,G83)</f>
        <v>71615</v>
      </c>
    </row>
    <row r="86" spans="1:9" s="18" customFormat="1" ht="17.25" thickTop="1" thickBot="1" x14ac:dyDescent="0.3">
      <c r="A86" s="56"/>
      <c r="B86" s="44"/>
      <c r="C86" s="44"/>
      <c r="D86" s="57"/>
      <c r="E86" s="52"/>
      <c r="F86" s="46"/>
      <c r="G86" s="46"/>
    </row>
    <row r="87" spans="1:9" s="18" customFormat="1" ht="17.25" thickTop="1" thickBot="1" x14ac:dyDescent="0.3">
      <c r="A87" s="56" t="s">
        <v>53</v>
      </c>
      <c r="B87" s="44"/>
      <c r="C87" s="44"/>
      <c r="D87" s="57"/>
      <c r="E87" s="52"/>
      <c r="F87" s="46">
        <f t="shared" ref="F87" si="15">SUM(G87)</f>
        <v>84481</v>
      </c>
      <c r="G87" s="46">
        <f>SUM(G53,G85)</f>
        <v>84481</v>
      </c>
    </row>
    <row r="88" spans="1:9" s="18" customFormat="1" ht="16.5" thickTop="1" x14ac:dyDescent="0.25">
      <c r="A88" s="24"/>
      <c r="B88" s="25"/>
      <c r="C88" s="25"/>
      <c r="D88" s="58"/>
      <c r="E88" s="58"/>
      <c r="F88" s="22"/>
      <c r="G88" s="62"/>
      <c r="H88" s="62"/>
      <c r="I88" s="62"/>
    </row>
    <row r="89" spans="1:9" x14ac:dyDescent="0.25">
      <c r="A89" s="12" t="s">
        <v>54</v>
      </c>
    </row>
    <row r="90" spans="1:9" x14ac:dyDescent="0.25">
      <c r="A90" s="63" t="s">
        <v>55</v>
      </c>
      <c r="C90" s="2"/>
      <c r="D90" s="2"/>
      <c r="F90" s="2"/>
      <c r="G90" s="2"/>
    </row>
    <row r="91" spans="1:9" x14ac:dyDescent="0.25">
      <c r="A91" s="63"/>
      <c r="C91" s="2"/>
      <c r="D91" s="2"/>
      <c r="F91" s="2"/>
      <c r="G91" s="2"/>
    </row>
    <row r="92" spans="1:9" x14ac:dyDescent="0.25">
      <c r="A92" s="5" t="s">
        <v>56</v>
      </c>
      <c r="C92" s="5"/>
      <c r="F92" s="5"/>
      <c r="G92" s="64">
        <f>SUM(F93)</f>
        <v>-6614</v>
      </c>
    </row>
    <row r="93" spans="1:9" x14ac:dyDescent="0.25">
      <c r="A93" s="5" t="s">
        <v>57</v>
      </c>
      <c r="C93" s="5"/>
      <c r="F93" s="64">
        <f>SUM(F94:F94)</f>
        <v>-6614</v>
      </c>
      <c r="G93" s="5"/>
    </row>
    <row r="94" spans="1:9" x14ac:dyDescent="0.25">
      <c r="A94" s="2" t="s">
        <v>58</v>
      </c>
      <c r="C94" s="2" t="s">
        <v>34</v>
      </c>
      <c r="D94" s="2"/>
      <c r="F94" s="65">
        <v>-6614</v>
      </c>
      <c r="G94" s="5"/>
    </row>
    <row r="95" spans="1:9" x14ac:dyDescent="0.25">
      <c r="A95" s="2"/>
      <c r="C95" s="2"/>
      <c r="D95" s="2"/>
      <c r="F95" s="65"/>
      <c r="G95" s="5"/>
    </row>
    <row r="96" spans="1:9" x14ac:dyDescent="0.25">
      <c r="A96" s="5" t="s">
        <v>59</v>
      </c>
      <c r="C96" s="5"/>
      <c r="F96" s="5"/>
      <c r="G96" s="64">
        <f>SUM(F97:F97)</f>
        <v>19480</v>
      </c>
    </row>
    <row r="97" spans="1:7" x14ac:dyDescent="0.25">
      <c r="A97" s="2" t="s">
        <v>58</v>
      </c>
      <c r="C97" s="2" t="s">
        <v>60</v>
      </c>
      <c r="F97" s="65">
        <v>19480</v>
      </c>
      <c r="G97" s="5"/>
    </row>
    <row r="98" spans="1:7" x14ac:dyDescent="0.25">
      <c r="B98" s="2"/>
      <c r="F98" s="65"/>
      <c r="G98" s="5"/>
    </row>
    <row r="99" spans="1:7" x14ac:dyDescent="0.25">
      <c r="A99" s="5" t="s">
        <v>61</v>
      </c>
      <c r="C99" s="5"/>
      <c r="D99" s="5"/>
      <c r="F99" s="5"/>
      <c r="G99" s="64">
        <f>SUM(F100:F101)</f>
        <v>0</v>
      </c>
    </row>
    <row r="100" spans="1:7" x14ac:dyDescent="0.25">
      <c r="A100" s="2" t="s">
        <v>58</v>
      </c>
      <c r="C100" s="2" t="s">
        <v>34</v>
      </c>
      <c r="D100" s="2"/>
      <c r="F100" s="65">
        <v>-4639</v>
      </c>
      <c r="G100" s="2"/>
    </row>
    <row r="101" spans="1:7" x14ac:dyDescent="0.25">
      <c r="A101" s="2"/>
      <c r="C101" s="2" t="s">
        <v>36</v>
      </c>
      <c r="D101" s="2"/>
      <c r="F101" s="65">
        <v>4639</v>
      </c>
      <c r="G101" s="2"/>
    </row>
    <row r="102" spans="1:7" x14ac:dyDescent="0.25">
      <c r="A102" s="2"/>
      <c r="C102" s="2"/>
      <c r="D102" s="2"/>
      <c r="F102" s="65"/>
      <c r="G102" s="2"/>
    </row>
    <row r="103" spans="1:7" ht="16.5" thickBot="1" x14ac:dyDescent="0.3">
      <c r="A103" s="66" t="s">
        <v>62</v>
      </c>
      <c r="B103" s="67"/>
      <c r="C103" s="66"/>
      <c r="D103" s="66"/>
      <c r="E103" s="67"/>
      <c r="F103" s="66"/>
      <c r="G103" s="68">
        <f>SUM(G96,G99,G92)</f>
        <v>12866</v>
      </c>
    </row>
    <row r="104" spans="1:7" ht="16.5" thickTop="1" x14ac:dyDescent="0.25">
      <c r="A104" s="69"/>
      <c r="B104" s="18"/>
      <c r="C104" s="69"/>
      <c r="D104" s="69"/>
      <c r="E104" s="18"/>
      <c r="F104" s="69"/>
      <c r="G104" s="70"/>
    </row>
    <row r="105" spans="1:7" x14ac:dyDescent="0.25">
      <c r="A105" s="63" t="s">
        <v>63</v>
      </c>
      <c r="C105" s="5"/>
      <c r="D105" s="5"/>
      <c r="F105" s="5"/>
      <c r="G105" s="5"/>
    </row>
    <row r="106" spans="1:7" x14ac:dyDescent="0.25">
      <c r="A106" s="63" t="s">
        <v>64</v>
      </c>
      <c r="C106" s="5"/>
      <c r="D106" s="5"/>
      <c r="F106" s="5"/>
      <c r="G106" s="5"/>
    </row>
    <row r="107" spans="1:7" x14ac:dyDescent="0.25">
      <c r="A107" s="5" t="s">
        <v>65</v>
      </c>
      <c r="C107" s="5"/>
      <c r="F107" s="5"/>
      <c r="G107" s="64">
        <f>SUM(F108)</f>
        <v>4845</v>
      </c>
    </row>
    <row r="108" spans="1:7" x14ac:dyDescent="0.25">
      <c r="A108" s="5" t="s">
        <v>66</v>
      </c>
      <c r="C108" s="5"/>
      <c r="F108" s="64">
        <f>SUM(F109:F109)</f>
        <v>4845</v>
      </c>
      <c r="G108" s="5"/>
    </row>
    <row r="109" spans="1:7" x14ac:dyDescent="0.25">
      <c r="A109" s="2" t="s">
        <v>58</v>
      </c>
      <c r="C109" s="2" t="s">
        <v>34</v>
      </c>
      <c r="D109" s="2"/>
      <c r="F109" s="65">
        <v>4845</v>
      </c>
      <c r="G109" s="2"/>
    </row>
    <row r="110" spans="1:7" x14ac:dyDescent="0.25">
      <c r="A110" s="2"/>
      <c r="C110" s="2"/>
      <c r="D110" s="2"/>
      <c r="F110" s="65"/>
      <c r="G110" s="2"/>
    </row>
    <row r="111" spans="1:7" x14ac:dyDescent="0.25">
      <c r="A111" s="2"/>
      <c r="C111" s="2"/>
      <c r="D111" s="2"/>
      <c r="F111" s="65"/>
      <c r="G111" s="2"/>
    </row>
    <row r="112" spans="1:7" x14ac:dyDescent="0.25">
      <c r="A112" s="5" t="s">
        <v>59</v>
      </c>
      <c r="C112" s="5"/>
      <c r="F112" s="5"/>
      <c r="G112" s="64">
        <f>SUM(F113:F113)</f>
        <v>5000</v>
      </c>
    </row>
    <row r="113" spans="1:7" x14ac:dyDescent="0.25">
      <c r="A113" s="2" t="s">
        <v>58</v>
      </c>
      <c r="C113" s="2" t="s">
        <v>60</v>
      </c>
      <c r="F113" s="65">
        <v>5000</v>
      </c>
      <c r="G113" s="5"/>
    </row>
    <row r="114" spans="1:7" x14ac:dyDescent="0.25">
      <c r="B114" s="2"/>
      <c r="F114" s="65"/>
      <c r="G114" s="5"/>
    </row>
    <row r="115" spans="1:7" x14ac:dyDescent="0.25">
      <c r="A115" s="5" t="s">
        <v>67</v>
      </c>
      <c r="C115" s="5"/>
      <c r="F115" s="5"/>
      <c r="G115" s="64">
        <f>SUM(F117)</f>
        <v>49908</v>
      </c>
    </row>
    <row r="116" spans="1:7" x14ac:dyDescent="0.25">
      <c r="A116" s="5" t="s">
        <v>68</v>
      </c>
      <c r="C116" s="5"/>
      <c r="G116" s="5"/>
    </row>
    <row r="117" spans="1:7" x14ac:dyDescent="0.25">
      <c r="A117" s="5" t="s">
        <v>69</v>
      </c>
      <c r="C117" s="5"/>
      <c r="F117" s="64">
        <f>SUM(F118:F118)</f>
        <v>49908</v>
      </c>
      <c r="G117" s="5"/>
    </row>
    <row r="118" spans="1:7" x14ac:dyDescent="0.25">
      <c r="A118" s="2" t="s">
        <v>58</v>
      </c>
      <c r="C118" s="2" t="s">
        <v>34</v>
      </c>
      <c r="D118" s="2"/>
      <c r="F118" s="65">
        <v>49908</v>
      </c>
      <c r="G118" s="2"/>
    </row>
    <row r="119" spans="1:7" x14ac:dyDescent="0.25">
      <c r="A119" s="2"/>
      <c r="C119" s="2"/>
      <c r="D119" s="2"/>
      <c r="F119" s="65"/>
      <c r="G119" s="2"/>
    </row>
    <row r="120" spans="1:7" x14ac:dyDescent="0.25">
      <c r="A120" s="5" t="s">
        <v>70</v>
      </c>
      <c r="C120" s="2"/>
      <c r="D120" s="2"/>
      <c r="F120" s="65"/>
      <c r="G120" s="64">
        <f>SUM(F121)</f>
        <v>323800</v>
      </c>
    </row>
    <row r="121" spans="1:7" x14ac:dyDescent="0.25">
      <c r="A121" s="5" t="s">
        <v>71</v>
      </c>
      <c r="C121" s="2"/>
      <c r="D121" s="2"/>
      <c r="F121" s="64">
        <f>SUM(F122:F123)</f>
        <v>323800</v>
      </c>
      <c r="G121" s="2"/>
    </row>
    <row r="122" spans="1:7" x14ac:dyDescent="0.25">
      <c r="A122" s="2" t="s">
        <v>58</v>
      </c>
      <c r="C122" s="2" t="s">
        <v>34</v>
      </c>
      <c r="D122" s="2"/>
      <c r="F122" s="65">
        <v>265730</v>
      </c>
      <c r="G122" s="2"/>
    </row>
    <row r="123" spans="1:7" x14ac:dyDescent="0.25">
      <c r="A123" s="2"/>
      <c r="C123" s="2" t="s">
        <v>40</v>
      </c>
      <c r="D123" s="2"/>
      <c r="F123" s="65">
        <v>58070</v>
      </c>
      <c r="G123" s="2"/>
    </row>
    <row r="124" spans="1:7" x14ac:dyDescent="0.25">
      <c r="A124" s="2"/>
      <c r="C124" s="2"/>
      <c r="D124" s="2"/>
      <c r="F124" s="65"/>
      <c r="G124" s="2"/>
    </row>
    <row r="125" spans="1:7" x14ac:dyDescent="0.25">
      <c r="A125" s="72" t="s">
        <v>72</v>
      </c>
      <c r="B125" s="73"/>
      <c r="C125" s="74"/>
      <c r="D125" s="74"/>
      <c r="E125" s="73"/>
      <c r="F125" s="74"/>
      <c r="G125" s="74"/>
    </row>
    <row r="126" spans="1:7" ht="16.5" thickBot="1" x14ac:dyDescent="0.3">
      <c r="A126" s="75" t="s">
        <v>73</v>
      </c>
      <c r="B126" s="76"/>
      <c r="C126" s="77"/>
      <c r="D126" s="77"/>
      <c r="E126" s="76"/>
      <c r="F126" s="77"/>
      <c r="G126" s="78">
        <f>SUM(G107,G115,G120,G112)</f>
        <v>383553</v>
      </c>
    </row>
    <row r="127" spans="1:7" ht="16.5" thickTop="1" x14ac:dyDescent="0.25">
      <c r="A127" s="2"/>
      <c r="C127" s="2"/>
      <c r="D127" s="2"/>
      <c r="F127" s="65"/>
      <c r="G127" s="2"/>
    </row>
    <row r="131" spans="1:7" x14ac:dyDescent="0.25">
      <c r="A131" s="63" t="s">
        <v>74</v>
      </c>
      <c r="C131" s="2"/>
      <c r="D131" s="2"/>
      <c r="F131" s="2"/>
      <c r="G131" s="2"/>
    </row>
    <row r="132" spans="1:7" x14ac:dyDescent="0.25">
      <c r="A132" s="63"/>
      <c r="C132" s="2"/>
      <c r="D132" s="2"/>
      <c r="F132" s="2"/>
      <c r="G132" s="2"/>
    </row>
    <row r="133" spans="1:7" x14ac:dyDescent="0.25">
      <c r="A133" s="5" t="s">
        <v>56</v>
      </c>
      <c r="C133" s="5"/>
      <c r="F133" s="5"/>
      <c r="G133" s="64">
        <f>SUM(F134)</f>
        <v>-254460</v>
      </c>
    </row>
    <row r="134" spans="1:7" x14ac:dyDescent="0.25">
      <c r="A134" s="5" t="s">
        <v>57</v>
      </c>
      <c r="C134" s="5"/>
      <c r="F134" s="64">
        <f>SUM(F135:F135)</f>
        <v>-254460</v>
      </c>
      <c r="G134" s="5"/>
    </row>
    <row r="135" spans="1:7" x14ac:dyDescent="0.25">
      <c r="A135" s="2" t="s">
        <v>58</v>
      </c>
      <c r="C135" s="2" t="s">
        <v>34</v>
      </c>
      <c r="D135" s="2"/>
      <c r="F135" s="65">
        <v>-254460</v>
      </c>
      <c r="G135" s="5"/>
    </row>
    <row r="136" spans="1:7" x14ac:dyDescent="0.25">
      <c r="A136" s="2"/>
      <c r="C136" s="2"/>
      <c r="D136" s="2"/>
      <c r="F136" s="65"/>
      <c r="G136" s="5"/>
    </row>
    <row r="137" spans="1:7" x14ac:dyDescent="0.25">
      <c r="A137" s="5" t="s">
        <v>59</v>
      </c>
      <c r="C137" s="5"/>
      <c r="F137" s="5"/>
      <c r="G137" s="64">
        <f>SUM(F138:F139)</f>
        <v>110000</v>
      </c>
    </row>
    <row r="138" spans="1:7" x14ac:dyDescent="0.25">
      <c r="A138" s="2" t="s">
        <v>58</v>
      </c>
      <c r="C138" s="2" t="s">
        <v>34</v>
      </c>
      <c r="F138" s="65">
        <v>-30000</v>
      </c>
      <c r="G138" s="5"/>
    </row>
    <row r="139" spans="1:7" x14ac:dyDescent="0.25">
      <c r="A139" s="2"/>
      <c r="C139" s="2" t="s">
        <v>60</v>
      </c>
      <c r="F139" s="65">
        <v>140000</v>
      </c>
      <c r="G139" s="5"/>
    </row>
    <row r="140" spans="1:7" x14ac:dyDescent="0.25">
      <c r="B140" s="2"/>
      <c r="F140" s="65"/>
      <c r="G140" s="5"/>
    </row>
    <row r="141" spans="1:7" x14ac:dyDescent="0.25">
      <c r="A141" s="5" t="s">
        <v>67</v>
      </c>
      <c r="C141" s="5"/>
      <c r="F141" s="5"/>
      <c r="G141" s="64">
        <f>SUM(F143)</f>
        <v>5100</v>
      </c>
    </row>
    <row r="142" spans="1:7" x14ac:dyDescent="0.25">
      <c r="A142" s="5" t="s">
        <v>68</v>
      </c>
      <c r="C142" s="5"/>
      <c r="G142" s="5"/>
    </row>
    <row r="143" spans="1:7" x14ac:dyDescent="0.25">
      <c r="A143" s="5" t="s">
        <v>69</v>
      </c>
      <c r="C143" s="5"/>
      <c r="F143" s="64">
        <f>SUM(F144:F144)</f>
        <v>5100</v>
      </c>
      <c r="G143" s="5"/>
    </row>
    <row r="144" spans="1:7" x14ac:dyDescent="0.25">
      <c r="A144" s="2" t="s">
        <v>58</v>
      </c>
      <c r="C144" s="2" t="s">
        <v>34</v>
      </c>
      <c r="D144" s="2"/>
      <c r="F144" s="65">
        <v>5100</v>
      </c>
      <c r="G144" s="2"/>
    </row>
    <row r="145" spans="1:7" x14ac:dyDescent="0.25">
      <c r="A145" s="2"/>
      <c r="C145" s="2"/>
      <c r="D145" s="2"/>
      <c r="F145" s="65"/>
      <c r="G145" s="2"/>
    </row>
    <row r="146" spans="1:7" x14ac:dyDescent="0.25">
      <c r="A146" s="5" t="s">
        <v>75</v>
      </c>
      <c r="C146" s="5"/>
      <c r="D146" s="5"/>
      <c r="F146" s="5"/>
      <c r="G146" s="5"/>
    </row>
    <row r="147" spans="1:7" x14ac:dyDescent="0.25">
      <c r="A147" s="5" t="s">
        <v>76</v>
      </c>
      <c r="C147" s="5"/>
      <c r="D147" s="5"/>
      <c r="F147" s="5"/>
      <c r="G147" s="64">
        <f>SUM(F149,F152)</f>
        <v>-208687</v>
      </c>
    </row>
    <row r="148" spans="1:7" x14ac:dyDescent="0.25">
      <c r="A148" s="1" t="s">
        <v>77</v>
      </c>
      <c r="C148" s="5"/>
      <c r="G148" s="64"/>
    </row>
    <row r="149" spans="1:7" x14ac:dyDescent="0.25">
      <c r="A149" s="1" t="s">
        <v>78</v>
      </c>
      <c r="F149" s="64">
        <f>SUM(F150)</f>
        <v>-208687</v>
      </c>
      <c r="G149" s="64"/>
    </row>
    <row r="150" spans="1:7" x14ac:dyDescent="0.25">
      <c r="A150" s="2" t="s">
        <v>58</v>
      </c>
      <c r="C150" s="2" t="s">
        <v>34</v>
      </c>
      <c r="F150" s="65">
        <v>-208687</v>
      </c>
      <c r="G150" s="64"/>
    </row>
    <row r="151" spans="1:7" x14ac:dyDescent="0.25">
      <c r="A151" s="2"/>
      <c r="C151" s="2"/>
      <c r="D151" s="2"/>
      <c r="F151" s="65"/>
      <c r="G151" s="2"/>
    </row>
    <row r="152" spans="1:7" x14ac:dyDescent="0.25">
      <c r="A152" s="1" t="s">
        <v>79</v>
      </c>
      <c r="C152" s="5"/>
      <c r="F152" s="64">
        <f>SUM(F153:F157)</f>
        <v>0</v>
      </c>
      <c r="G152" s="64"/>
    </row>
    <row r="153" spans="1:7" x14ac:dyDescent="0.25">
      <c r="A153" s="2" t="s">
        <v>58</v>
      </c>
      <c r="C153" s="2" t="s">
        <v>34</v>
      </c>
      <c r="F153" s="65">
        <v>-34930</v>
      </c>
      <c r="G153" s="64"/>
    </row>
    <row r="154" spans="1:7" x14ac:dyDescent="0.25">
      <c r="A154" s="2"/>
      <c r="C154" s="32" t="s">
        <v>44</v>
      </c>
      <c r="D154" s="2"/>
      <c r="F154" s="65">
        <v>11000</v>
      </c>
      <c r="G154" s="2"/>
    </row>
    <row r="155" spans="1:7" x14ac:dyDescent="0.25">
      <c r="A155" s="2"/>
      <c r="C155" s="2" t="s">
        <v>45</v>
      </c>
      <c r="D155" s="2"/>
      <c r="F155" s="65">
        <v>16000</v>
      </c>
      <c r="G155" s="5"/>
    </row>
    <row r="156" spans="1:7" x14ac:dyDescent="0.25">
      <c r="A156" s="2"/>
      <c r="C156" s="2" t="s">
        <v>46</v>
      </c>
      <c r="D156" s="2"/>
      <c r="F156" s="65">
        <v>6500</v>
      </c>
      <c r="G156" s="5"/>
    </row>
    <row r="157" spans="1:7" x14ac:dyDescent="0.25">
      <c r="A157" s="2"/>
      <c r="C157" s="2" t="s">
        <v>47</v>
      </c>
      <c r="D157" s="2"/>
      <c r="F157" s="65">
        <v>1430</v>
      </c>
      <c r="G157" s="5"/>
    </row>
    <row r="158" spans="1:7" x14ac:dyDescent="0.25">
      <c r="A158" s="2"/>
      <c r="C158" s="2"/>
      <c r="F158" s="65"/>
      <c r="G158" s="64"/>
    </row>
    <row r="159" spans="1:7" x14ac:dyDescent="0.25">
      <c r="A159" s="5" t="s">
        <v>70</v>
      </c>
      <c r="C159" s="2"/>
      <c r="D159" s="2"/>
      <c r="F159" s="65"/>
      <c r="G159" s="64">
        <f>SUM(F160,F163)</f>
        <v>33109</v>
      </c>
    </row>
    <row r="160" spans="1:7" x14ac:dyDescent="0.25">
      <c r="A160" s="5" t="s">
        <v>80</v>
      </c>
      <c r="C160" s="2"/>
      <c r="D160" s="2"/>
      <c r="F160" s="64">
        <f>SUM(F161:F161)</f>
        <v>36700</v>
      </c>
      <c r="G160" s="64"/>
    </row>
    <row r="161" spans="1:7" x14ac:dyDescent="0.25">
      <c r="A161" s="2" t="s">
        <v>58</v>
      </c>
      <c r="C161" s="2" t="s">
        <v>43</v>
      </c>
      <c r="D161" s="2"/>
      <c r="F161" s="65">
        <v>36700</v>
      </c>
      <c r="G161" s="5"/>
    </row>
    <row r="162" spans="1:7" x14ac:dyDescent="0.25">
      <c r="A162" s="2"/>
      <c r="C162" s="2"/>
      <c r="D162" s="2"/>
      <c r="F162" s="65"/>
      <c r="G162" s="2"/>
    </row>
    <row r="163" spans="1:7" x14ac:dyDescent="0.25">
      <c r="A163" s="5" t="s">
        <v>71</v>
      </c>
      <c r="C163" s="2"/>
      <c r="D163" s="2"/>
      <c r="F163" s="64">
        <f>SUM(F164:F164)</f>
        <v>-3591</v>
      </c>
      <c r="G163" s="2"/>
    </row>
    <row r="164" spans="1:7" x14ac:dyDescent="0.25">
      <c r="A164" s="2" t="s">
        <v>58</v>
      </c>
      <c r="C164" s="2" t="s">
        <v>40</v>
      </c>
      <c r="D164" s="2"/>
      <c r="F164" s="65">
        <v>-3591</v>
      </c>
      <c r="G164" s="2"/>
    </row>
    <row r="165" spans="1:7" x14ac:dyDescent="0.25">
      <c r="A165" s="2"/>
      <c r="C165" s="2"/>
      <c r="D165" s="2"/>
      <c r="F165" s="65"/>
      <c r="G165" s="2"/>
    </row>
    <row r="166" spans="1:7" x14ac:dyDescent="0.25">
      <c r="A166" s="5" t="s">
        <v>81</v>
      </c>
      <c r="C166" s="5"/>
      <c r="F166" s="5"/>
      <c r="G166" s="64">
        <f>SUM(F167)</f>
        <v>3000</v>
      </c>
    </row>
    <row r="167" spans="1:7" x14ac:dyDescent="0.25">
      <c r="A167" s="5" t="s">
        <v>82</v>
      </c>
      <c r="C167" s="5"/>
      <c r="F167" s="64">
        <f>SUM(F168:F168)</f>
        <v>3000</v>
      </c>
      <c r="G167" s="5"/>
    </row>
    <row r="168" spans="1:7" x14ac:dyDescent="0.25">
      <c r="A168" s="2" t="s">
        <v>58</v>
      </c>
      <c r="C168" s="2" t="s">
        <v>45</v>
      </c>
      <c r="D168" s="2"/>
      <c r="F168" s="65">
        <v>3000</v>
      </c>
      <c r="G168" s="2"/>
    </row>
    <row r="169" spans="1:7" x14ac:dyDescent="0.25">
      <c r="A169" s="2"/>
      <c r="C169" s="2"/>
      <c r="D169" s="2"/>
      <c r="F169" s="65"/>
      <c r="G169" s="2"/>
    </row>
    <row r="170" spans="1:7" ht="16.5" thickBot="1" x14ac:dyDescent="0.3">
      <c r="A170" s="66" t="s">
        <v>83</v>
      </c>
      <c r="B170" s="67"/>
      <c r="C170" s="66"/>
      <c r="D170" s="66"/>
      <c r="E170" s="67"/>
      <c r="F170" s="66"/>
      <c r="G170" s="68">
        <f>SUM(G133,G137,G141,G147,G159,G166)</f>
        <v>-311938</v>
      </c>
    </row>
    <row r="171" spans="1:7" ht="16.5" thickTop="1" x14ac:dyDescent="0.25">
      <c r="A171" s="69"/>
      <c r="C171" s="69"/>
      <c r="D171" s="69"/>
      <c r="E171" s="79"/>
      <c r="F171" s="69"/>
      <c r="G171" s="70"/>
    </row>
    <row r="172" spans="1:7" x14ac:dyDescent="0.25">
      <c r="A172" s="74" t="s">
        <v>84</v>
      </c>
      <c r="B172" s="73"/>
      <c r="C172" s="74"/>
      <c r="D172" s="74"/>
      <c r="E172" s="73"/>
      <c r="F172" s="74"/>
      <c r="G172" s="74"/>
    </row>
    <row r="173" spans="1:7" ht="16.5" thickBot="1" x14ac:dyDescent="0.3">
      <c r="A173" s="77" t="s">
        <v>85</v>
      </c>
      <c r="B173" s="76"/>
      <c r="C173" s="77"/>
      <c r="D173" s="77"/>
      <c r="E173" s="76"/>
      <c r="F173" s="77"/>
      <c r="G173" s="78">
        <f>SUM(G170,G126)</f>
        <v>71615</v>
      </c>
    </row>
    <row r="174" spans="1:7" ht="16.5" thickTop="1" x14ac:dyDescent="0.25">
      <c r="A174" s="69"/>
      <c r="C174" s="69"/>
      <c r="D174" s="69"/>
      <c r="E174" s="18"/>
      <c r="F174" s="69"/>
      <c r="G174" s="70"/>
    </row>
    <row r="175" spans="1:7" ht="16.5" thickBot="1" x14ac:dyDescent="0.3">
      <c r="A175" s="66" t="s">
        <v>86</v>
      </c>
      <c r="B175" s="67"/>
      <c r="C175" s="66"/>
      <c r="D175" s="66"/>
      <c r="E175" s="67"/>
      <c r="F175" s="66"/>
      <c r="G175" s="68">
        <f>SUM(G173,G103)</f>
        <v>84481</v>
      </c>
    </row>
    <row r="176" spans="1:7" ht="16.5" thickTop="1" x14ac:dyDescent="0.25"/>
    <row r="178" spans="1:7" x14ac:dyDescent="0.25">
      <c r="B178" s="2" t="s">
        <v>87</v>
      </c>
      <c r="D178" s="2"/>
      <c r="E178" s="2"/>
      <c r="G178" s="11"/>
    </row>
    <row r="179" spans="1:7" x14ac:dyDescent="0.25">
      <c r="A179" s="2" t="s">
        <v>88</v>
      </c>
      <c r="D179" s="2"/>
      <c r="E179" s="2"/>
      <c r="G179" s="11"/>
    </row>
    <row r="180" spans="1:7" x14ac:dyDescent="0.25">
      <c r="G180" s="11"/>
    </row>
    <row r="181" spans="1:7" x14ac:dyDescent="0.25">
      <c r="G181" s="11"/>
    </row>
    <row r="182" spans="1:7" x14ac:dyDescent="0.25">
      <c r="G182" s="11"/>
    </row>
    <row r="183" spans="1:7" x14ac:dyDescent="0.25">
      <c r="G183" s="11"/>
    </row>
    <row r="184" spans="1:7" x14ac:dyDescent="0.25">
      <c r="G184" s="11"/>
    </row>
    <row r="185" spans="1:7" x14ac:dyDescent="0.25">
      <c r="G185" s="11"/>
    </row>
    <row r="186" spans="1:7" x14ac:dyDescent="0.25">
      <c r="G186" s="11"/>
    </row>
    <row r="187" spans="1:7" x14ac:dyDescent="0.25">
      <c r="G187" s="11"/>
    </row>
    <row r="188" spans="1:7" x14ac:dyDescent="0.25">
      <c r="G188" s="11"/>
    </row>
    <row r="189" spans="1:7" x14ac:dyDescent="0.25">
      <c r="G189" s="11"/>
    </row>
    <row r="190" spans="1:7" x14ac:dyDescent="0.25">
      <c r="G190" s="11"/>
    </row>
    <row r="191" spans="1:7" x14ac:dyDescent="0.25">
      <c r="G191" s="11"/>
    </row>
    <row r="192" spans="1:7" x14ac:dyDescent="0.25">
      <c r="G192" s="11"/>
    </row>
    <row r="193" spans="1:9" x14ac:dyDescent="0.25">
      <c r="G193" s="11"/>
    </row>
    <row r="194" spans="1:9" x14ac:dyDescent="0.25">
      <c r="G194" s="11"/>
    </row>
    <row r="195" spans="1:9" x14ac:dyDescent="0.25">
      <c r="G195" s="11"/>
    </row>
    <row r="196" spans="1:9" x14ac:dyDescent="0.25">
      <c r="G196" s="11"/>
    </row>
    <row r="197" spans="1:9" x14ac:dyDescent="0.25">
      <c r="B197" s="80" t="s">
        <v>89</v>
      </c>
      <c r="C197" s="81"/>
      <c r="D197" s="81"/>
      <c r="E197" s="81"/>
      <c r="F197" s="82"/>
      <c r="G197" s="17"/>
      <c r="H197" s="17"/>
      <c r="I197" s="17"/>
    </row>
    <row r="198" spans="1:9" s="81" customFormat="1" x14ac:dyDescent="0.25">
      <c r="A198" s="10"/>
    </row>
    <row r="199" spans="1:9" s="81" customFormat="1" x14ac:dyDescent="0.25">
      <c r="A199" s="10"/>
      <c r="C199" s="10"/>
      <c r="D199" s="10"/>
      <c r="E199" s="10"/>
      <c r="F199" s="10"/>
    </row>
    <row r="200" spans="1:9" s="81" customFormat="1" x14ac:dyDescent="0.25">
      <c r="A200" s="83" t="s">
        <v>90</v>
      </c>
      <c r="B200" s="84"/>
      <c r="C200" s="85"/>
      <c r="D200" s="86"/>
      <c r="E200" s="87" t="s">
        <v>10</v>
      </c>
      <c r="F200" s="87" t="s">
        <v>54</v>
      </c>
    </row>
    <row r="201" spans="1:9" s="81" customFormat="1" x14ac:dyDescent="0.25">
      <c r="A201" s="88" t="s">
        <v>91</v>
      </c>
      <c r="B201" s="84"/>
      <c r="C201" s="85"/>
      <c r="D201" s="86"/>
      <c r="E201" s="89">
        <v>0</v>
      </c>
      <c r="F201" s="89">
        <v>0</v>
      </c>
    </row>
    <row r="202" spans="1:9" s="81" customFormat="1" x14ac:dyDescent="0.25">
      <c r="A202" s="90" t="s">
        <v>92</v>
      </c>
      <c r="B202" s="91"/>
      <c r="C202" s="92"/>
      <c r="D202" s="93"/>
      <c r="E202" s="94">
        <v>721021</v>
      </c>
      <c r="F202" s="94">
        <v>721021</v>
      </c>
    </row>
    <row r="203" spans="1:9" s="81" customFormat="1" x14ac:dyDescent="0.25">
      <c r="A203" s="90" t="s">
        <v>93</v>
      </c>
      <c r="B203" s="91"/>
      <c r="C203" s="92"/>
      <c r="D203" s="93"/>
      <c r="E203" s="94">
        <v>261180</v>
      </c>
      <c r="F203" s="94">
        <v>261180</v>
      </c>
    </row>
    <row r="204" spans="1:9" s="81" customFormat="1" x14ac:dyDescent="0.25">
      <c r="A204" s="90" t="s">
        <v>94</v>
      </c>
      <c r="B204" s="91"/>
      <c r="C204" s="92"/>
      <c r="D204" s="93"/>
      <c r="E204" s="94">
        <v>0</v>
      </c>
      <c r="F204" s="94">
        <v>0</v>
      </c>
    </row>
    <row r="205" spans="1:9" s="99" customFormat="1" x14ac:dyDescent="0.25">
      <c r="A205" s="95" t="s">
        <v>95</v>
      </c>
      <c r="B205" s="96"/>
      <c r="C205" s="38"/>
      <c r="D205" s="97"/>
      <c r="E205" s="98">
        <f>SUM(E201:E204)</f>
        <v>982201</v>
      </c>
      <c r="F205" s="98">
        <f>SUM(F201:F204)</f>
        <v>982201</v>
      </c>
    </row>
    <row r="206" spans="1:9" s="81" customFormat="1" x14ac:dyDescent="0.25">
      <c r="A206" s="10"/>
      <c r="C206" s="10"/>
      <c r="D206" s="10"/>
      <c r="E206" s="10"/>
      <c r="F206" s="10"/>
    </row>
    <row r="207" spans="1:9" x14ac:dyDescent="0.25">
      <c r="G207" s="11"/>
    </row>
    <row r="208" spans="1:9" x14ac:dyDescent="0.25">
      <c r="G208" s="11"/>
    </row>
    <row r="209" spans="1:249" s="71" customFormat="1" x14ac:dyDescent="0.25">
      <c r="A209" s="1" t="s">
        <v>96</v>
      </c>
      <c r="B209" s="10"/>
      <c r="C209" s="10"/>
      <c r="D209" s="10"/>
      <c r="E209" s="10"/>
      <c r="F209" s="10"/>
      <c r="G209" s="11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0"/>
      <c r="IF209" s="10"/>
      <c r="IG209" s="10"/>
      <c r="IH209" s="10"/>
      <c r="II209" s="10"/>
      <c r="IJ209" s="10"/>
      <c r="IK209" s="10"/>
      <c r="IL209" s="10"/>
      <c r="IM209" s="10"/>
      <c r="IN209" s="10"/>
      <c r="IO209" s="10"/>
    </row>
    <row r="210" spans="1:249" s="71" customFormat="1" x14ac:dyDescent="0.25">
      <c r="A210" s="100" t="s">
        <v>97</v>
      </c>
      <c r="B210" s="10"/>
      <c r="C210" s="10"/>
      <c r="D210" s="10"/>
      <c r="E210" s="100"/>
      <c r="F210" s="100"/>
      <c r="G210" s="11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0"/>
      <c r="IF210" s="10"/>
      <c r="IG210" s="10"/>
      <c r="IH210" s="10"/>
      <c r="II210" s="10"/>
      <c r="IJ210" s="10"/>
      <c r="IK210" s="10"/>
      <c r="IL210" s="10"/>
      <c r="IM210" s="10"/>
      <c r="IN210" s="10"/>
      <c r="IO210" s="10"/>
    </row>
    <row r="211" spans="1:249" s="71" customFormat="1" x14ac:dyDescent="0.25">
      <c r="A211" s="100"/>
      <c r="B211" s="10"/>
      <c r="C211" s="10"/>
      <c r="D211" s="10"/>
      <c r="E211" s="100"/>
      <c r="F211" s="100"/>
      <c r="G211" s="11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</row>
    <row r="212" spans="1:249" s="150" customFormat="1" x14ac:dyDescent="0.25">
      <c r="A212" s="10" t="s">
        <v>98</v>
      </c>
      <c r="B212" s="10"/>
      <c r="C212" s="148"/>
      <c r="D212" s="148"/>
      <c r="E212" s="148"/>
      <c r="F212" s="148"/>
      <c r="G212" s="149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  <c r="BI212" s="148"/>
      <c r="BJ212" s="148"/>
      <c r="BK212" s="148"/>
      <c r="BL212" s="148"/>
      <c r="BM212" s="148"/>
      <c r="BN212" s="148"/>
      <c r="BO212" s="148"/>
      <c r="BP212" s="148"/>
      <c r="BQ212" s="148"/>
      <c r="BR212" s="148"/>
      <c r="BS212" s="148"/>
      <c r="BT212" s="148"/>
      <c r="BU212" s="148"/>
      <c r="BV212" s="148"/>
      <c r="BW212" s="148"/>
      <c r="BX212" s="148"/>
      <c r="BY212" s="148"/>
      <c r="BZ212" s="148"/>
      <c r="CA212" s="148"/>
      <c r="CB212" s="148"/>
      <c r="CC212" s="148"/>
      <c r="CD212" s="148"/>
      <c r="CE212" s="148"/>
      <c r="CF212" s="148"/>
      <c r="CG212" s="148"/>
      <c r="CH212" s="148"/>
      <c r="CI212" s="148"/>
      <c r="CJ212" s="148"/>
      <c r="CK212" s="148"/>
      <c r="CL212" s="148"/>
      <c r="CM212" s="148"/>
      <c r="CN212" s="148"/>
      <c r="CO212" s="148"/>
      <c r="CP212" s="148"/>
      <c r="CQ212" s="148"/>
      <c r="CR212" s="148"/>
      <c r="CS212" s="148"/>
      <c r="CT212" s="148"/>
      <c r="CU212" s="148"/>
      <c r="CV212" s="148"/>
      <c r="CW212" s="148"/>
      <c r="CX212" s="148"/>
      <c r="CY212" s="148"/>
      <c r="CZ212" s="148"/>
      <c r="DA212" s="148"/>
      <c r="DB212" s="148"/>
      <c r="DC212" s="148"/>
      <c r="DD212" s="148"/>
      <c r="DE212" s="148"/>
      <c r="DF212" s="148"/>
      <c r="DG212" s="148"/>
      <c r="DH212" s="148"/>
      <c r="DI212" s="148"/>
      <c r="DJ212" s="148"/>
      <c r="DK212" s="148"/>
      <c r="DL212" s="148"/>
      <c r="DM212" s="148"/>
      <c r="DN212" s="148"/>
      <c r="DO212" s="148"/>
      <c r="DP212" s="148"/>
      <c r="DQ212" s="148"/>
      <c r="DR212" s="148"/>
      <c r="DS212" s="148"/>
      <c r="DT212" s="148"/>
      <c r="DU212" s="148"/>
      <c r="DV212" s="148"/>
      <c r="DW212" s="148"/>
      <c r="DX212" s="148"/>
      <c r="DY212" s="148"/>
      <c r="DZ212" s="148"/>
      <c r="EA212" s="148"/>
      <c r="EB212" s="148"/>
      <c r="EC212" s="148"/>
      <c r="ED212" s="148"/>
      <c r="EE212" s="148"/>
      <c r="EF212" s="148"/>
      <c r="EG212" s="148"/>
      <c r="EH212" s="148"/>
      <c r="EI212" s="148"/>
      <c r="EJ212" s="148"/>
      <c r="EK212" s="148"/>
      <c r="EL212" s="148"/>
      <c r="EM212" s="148"/>
      <c r="EN212" s="148"/>
      <c r="EO212" s="148"/>
      <c r="EP212" s="148"/>
      <c r="EQ212" s="148"/>
      <c r="ER212" s="148"/>
      <c r="ES212" s="148"/>
      <c r="ET212" s="148"/>
      <c r="EU212" s="148"/>
      <c r="EV212" s="148"/>
      <c r="EW212" s="148"/>
      <c r="EX212" s="148"/>
      <c r="EY212" s="148"/>
      <c r="EZ212" s="148"/>
      <c r="FA212" s="148"/>
      <c r="FB212" s="148"/>
      <c r="FC212" s="148"/>
      <c r="FD212" s="148"/>
      <c r="FE212" s="148"/>
      <c r="FF212" s="148"/>
      <c r="FG212" s="148"/>
      <c r="FH212" s="148"/>
      <c r="FI212" s="148"/>
      <c r="FJ212" s="148"/>
      <c r="FK212" s="148"/>
      <c r="FL212" s="148"/>
      <c r="FM212" s="148"/>
      <c r="FN212" s="148"/>
      <c r="FO212" s="148"/>
      <c r="FP212" s="148"/>
      <c r="FQ212" s="148"/>
      <c r="FR212" s="148"/>
      <c r="FS212" s="148"/>
      <c r="FT212" s="148"/>
      <c r="FU212" s="148"/>
      <c r="FV212" s="148"/>
      <c r="FW212" s="148"/>
      <c r="FX212" s="148"/>
      <c r="FY212" s="148"/>
      <c r="FZ212" s="148"/>
      <c r="GA212" s="148"/>
      <c r="GB212" s="148"/>
      <c r="GC212" s="148"/>
      <c r="GD212" s="148"/>
      <c r="GE212" s="148"/>
      <c r="GF212" s="148"/>
      <c r="GG212" s="148"/>
      <c r="GH212" s="148"/>
      <c r="GI212" s="148"/>
      <c r="GJ212" s="148"/>
      <c r="GK212" s="148"/>
      <c r="GL212" s="148"/>
      <c r="GM212" s="148"/>
      <c r="GN212" s="148"/>
      <c r="GO212" s="148"/>
      <c r="GP212" s="148"/>
      <c r="GQ212" s="148"/>
      <c r="GR212" s="148"/>
      <c r="GS212" s="148"/>
      <c r="GT212" s="148"/>
      <c r="GU212" s="148"/>
      <c r="GV212" s="148"/>
      <c r="GW212" s="148"/>
      <c r="GX212" s="148"/>
      <c r="GY212" s="148"/>
      <c r="GZ212" s="148"/>
      <c r="HA212" s="148"/>
      <c r="HB212" s="148"/>
      <c r="HC212" s="148"/>
      <c r="HD212" s="148"/>
      <c r="HE212" s="148"/>
      <c r="HF212" s="148"/>
      <c r="HG212" s="148"/>
      <c r="HH212" s="148"/>
      <c r="HI212" s="148"/>
      <c r="HJ212" s="148"/>
      <c r="HK212" s="148"/>
      <c r="HL212" s="148"/>
      <c r="HM212" s="148"/>
      <c r="HN212" s="148"/>
      <c r="HO212" s="148"/>
      <c r="HP212" s="148"/>
      <c r="HQ212" s="148"/>
      <c r="HR212" s="148"/>
      <c r="HS212" s="148"/>
      <c r="HT212" s="148"/>
      <c r="HU212" s="148"/>
      <c r="HV212" s="148"/>
      <c r="HW212" s="148"/>
      <c r="HX212" s="148"/>
      <c r="HY212" s="148"/>
      <c r="HZ212" s="148"/>
      <c r="IA212" s="148"/>
      <c r="IB212" s="148"/>
      <c r="IC212" s="148"/>
      <c r="ID212" s="148"/>
      <c r="IE212" s="148"/>
      <c r="IF212" s="148"/>
      <c r="IG212" s="148"/>
      <c r="IH212" s="148"/>
      <c r="II212" s="148"/>
      <c r="IJ212" s="148"/>
      <c r="IK212" s="148"/>
      <c r="IL212" s="148"/>
      <c r="IM212" s="148"/>
      <c r="IN212" s="148"/>
      <c r="IO212" s="148"/>
    </row>
    <row r="213" spans="1:249" s="150" customFormat="1" x14ac:dyDescent="0.25">
      <c r="A213" s="1" t="s">
        <v>99</v>
      </c>
      <c r="B213" s="10"/>
      <c r="C213" s="148"/>
      <c r="D213" s="148"/>
      <c r="E213" s="151"/>
      <c r="F213" s="151"/>
      <c r="G213" s="149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  <c r="BI213" s="148"/>
      <c r="BJ213" s="148"/>
      <c r="BK213" s="148"/>
      <c r="BL213" s="148"/>
      <c r="BM213" s="148"/>
      <c r="BN213" s="148"/>
      <c r="BO213" s="148"/>
      <c r="BP213" s="148"/>
      <c r="BQ213" s="148"/>
      <c r="BR213" s="148"/>
      <c r="BS213" s="148"/>
      <c r="BT213" s="148"/>
      <c r="BU213" s="148"/>
      <c r="BV213" s="148"/>
      <c r="BW213" s="148"/>
      <c r="BX213" s="148"/>
      <c r="BY213" s="148"/>
      <c r="BZ213" s="148"/>
      <c r="CA213" s="148"/>
      <c r="CB213" s="148"/>
      <c r="CC213" s="148"/>
      <c r="CD213" s="148"/>
      <c r="CE213" s="148"/>
      <c r="CF213" s="148"/>
      <c r="CG213" s="148"/>
      <c r="CH213" s="148"/>
      <c r="CI213" s="148"/>
      <c r="CJ213" s="148"/>
      <c r="CK213" s="148"/>
      <c r="CL213" s="148"/>
      <c r="CM213" s="148"/>
      <c r="CN213" s="148"/>
      <c r="CO213" s="148"/>
      <c r="CP213" s="148"/>
      <c r="CQ213" s="148"/>
      <c r="CR213" s="148"/>
      <c r="CS213" s="148"/>
      <c r="CT213" s="148"/>
      <c r="CU213" s="148"/>
      <c r="CV213" s="148"/>
      <c r="CW213" s="148"/>
      <c r="CX213" s="148"/>
      <c r="CY213" s="148"/>
      <c r="CZ213" s="148"/>
      <c r="DA213" s="148"/>
      <c r="DB213" s="148"/>
      <c r="DC213" s="148"/>
      <c r="DD213" s="148"/>
      <c r="DE213" s="148"/>
      <c r="DF213" s="148"/>
      <c r="DG213" s="148"/>
      <c r="DH213" s="148"/>
      <c r="DI213" s="148"/>
      <c r="DJ213" s="148"/>
      <c r="DK213" s="148"/>
      <c r="DL213" s="148"/>
      <c r="DM213" s="148"/>
      <c r="DN213" s="148"/>
      <c r="DO213" s="148"/>
      <c r="DP213" s="148"/>
      <c r="DQ213" s="148"/>
      <c r="DR213" s="148"/>
      <c r="DS213" s="148"/>
      <c r="DT213" s="148"/>
      <c r="DU213" s="148"/>
      <c r="DV213" s="148"/>
      <c r="DW213" s="148"/>
      <c r="DX213" s="148"/>
      <c r="DY213" s="148"/>
      <c r="DZ213" s="148"/>
      <c r="EA213" s="148"/>
      <c r="EB213" s="148"/>
      <c r="EC213" s="148"/>
      <c r="ED213" s="148"/>
      <c r="EE213" s="148"/>
      <c r="EF213" s="148"/>
      <c r="EG213" s="148"/>
      <c r="EH213" s="148"/>
      <c r="EI213" s="148"/>
      <c r="EJ213" s="148"/>
      <c r="EK213" s="148"/>
      <c r="EL213" s="148"/>
      <c r="EM213" s="148"/>
      <c r="EN213" s="148"/>
      <c r="EO213" s="148"/>
      <c r="EP213" s="148"/>
      <c r="EQ213" s="148"/>
      <c r="ER213" s="148"/>
      <c r="ES213" s="148"/>
      <c r="ET213" s="148"/>
      <c r="EU213" s="148"/>
      <c r="EV213" s="148"/>
      <c r="EW213" s="148"/>
      <c r="EX213" s="148"/>
      <c r="EY213" s="148"/>
      <c r="EZ213" s="148"/>
      <c r="FA213" s="148"/>
      <c r="FB213" s="148"/>
      <c r="FC213" s="148"/>
      <c r="FD213" s="148"/>
      <c r="FE213" s="148"/>
      <c r="FF213" s="148"/>
      <c r="FG213" s="148"/>
      <c r="FH213" s="148"/>
      <c r="FI213" s="148"/>
      <c r="FJ213" s="148"/>
      <c r="FK213" s="148"/>
      <c r="FL213" s="148"/>
      <c r="FM213" s="148"/>
      <c r="FN213" s="148"/>
      <c r="FO213" s="148"/>
      <c r="FP213" s="148"/>
      <c r="FQ213" s="148"/>
      <c r="FR213" s="148"/>
      <c r="FS213" s="148"/>
      <c r="FT213" s="148"/>
      <c r="FU213" s="148"/>
      <c r="FV213" s="148"/>
      <c r="FW213" s="148"/>
      <c r="FX213" s="148"/>
      <c r="FY213" s="148"/>
      <c r="FZ213" s="148"/>
      <c r="GA213" s="148"/>
      <c r="GB213" s="148"/>
      <c r="GC213" s="148"/>
      <c r="GD213" s="148"/>
      <c r="GE213" s="148"/>
      <c r="GF213" s="148"/>
      <c r="GG213" s="148"/>
      <c r="GH213" s="148"/>
      <c r="GI213" s="148"/>
      <c r="GJ213" s="148"/>
      <c r="GK213" s="148"/>
      <c r="GL213" s="148"/>
      <c r="GM213" s="148"/>
      <c r="GN213" s="148"/>
      <c r="GO213" s="148"/>
      <c r="GP213" s="148"/>
      <c r="GQ213" s="148"/>
      <c r="GR213" s="148"/>
      <c r="GS213" s="148"/>
      <c r="GT213" s="148"/>
      <c r="GU213" s="148"/>
      <c r="GV213" s="148"/>
      <c r="GW213" s="148"/>
      <c r="GX213" s="148"/>
      <c r="GY213" s="148"/>
      <c r="GZ213" s="148"/>
      <c r="HA213" s="148"/>
      <c r="HB213" s="148"/>
      <c r="HC213" s="148"/>
      <c r="HD213" s="148"/>
      <c r="HE213" s="148"/>
      <c r="HF213" s="148"/>
      <c r="HG213" s="148"/>
      <c r="HH213" s="148"/>
      <c r="HI213" s="148"/>
      <c r="HJ213" s="148"/>
      <c r="HK213" s="148"/>
      <c r="HL213" s="148"/>
      <c r="HM213" s="148"/>
      <c r="HN213" s="148"/>
      <c r="HO213" s="148"/>
      <c r="HP213" s="148"/>
      <c r="HQ213" s="148"/>
      <c r="HR213" s="148"/>
      <c r="HS213" s="148"/>
      <c r="HT213" s="148"/>
      <c r="HU213" s="148"/>
      <c r="HV213" s="148"/>
      <c r="HW213" s="148"/>
      <c r="HX213" s="148"/>
      <c r="HY213" s="148"/>
      <c r="HZ213" s="148"/>
      <c r="IA213" s="148"/>
      <c r="IB213" s="148"/>
      <c r="IC213" s="148"/>
      <c r="ID213" s="148"/>
      <c r="IE213" s="148"/>
      <c r="IF213" s="148"/>
      <c r="IG213" s="148"/>
      <c r="IH213" s="148"/>
      <c r="II213" s="148"/>
      <c r="IJ213" s="148"/>
      <c r="IK213" s="148"/>
      <c r="IL213" s="148"/>
      <c r="IM213" s="148"/>
      <c r="IN213" s="148"/>
      <c r="IO213" s="148"/>
    </row>
    <row r="214" spans="1:249" s="150" customFormat="1" x14ac:dyDescent="0.25">
      <c r="A214" s="100" t="s">
        <v>100</v>
      </c>
      <c r="B214" s="10"/>
      <c r="C214" s="148"/>
      <c r="D214" s="148"/>
      <c r="E214" s="152"/>
      <c r="F214" s="152"/>
      <c r="G214" s="149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  <c r="BL214" s="148"/>
      <c r="BM214" s="148"/>
      <c r="BN214" s="148"/>
      <c r="BO214" s="148"/>
      <c r="BP214" s="148"/>
      <c r="BQ214" s="148"/>
      <c r="BR214" s="148"/>
      <c r="BS214" s="148"/>
      <c r="BT214" s="148"/>
      <c r="BU214" s="148"/>
      <c r="BV214" s="148"/>
      <c r="BW214" s="148"/>
      <c r="BX214" s="148"/>
      <c r="BY214" s="148"/>
      <c r="BZ214" s="148"/>
      <c r="CA214" s="148"/>
      <c r="CB214" s="148"/>
      <c r="CC214" s="148"/>
      <c r="CD214" s="148"/>
      <c r="CE214" s="148"/>
      <c r="CF214" s="148"/>
      <c r="CG214" s="148"/>
      <c r="CH214" s="148"/>
      <c r="CI214" s="148"/>
      <c r="CJ214" s="148"/>
      <c r="CK214" s="148"/>
      <c r="CL214" s="148"/>
      <c r="CM214" s="148"/>
      <c r="CN214" s="148"/>
      <c r="CO214" s="148"/>
      <c r="CP214" s="148"/>
      <c r="CQ214" s="148"/>
      <c r="CR214" s="148"/>
      <c r="CS214" s="148"/>
      <c r="CT214" s="148"/>
      <c r="CU214" s="148"/>
      <c r="CV214" s="148"/>
      <c r="CW214" s="148"/>
      <c r="CX214" s="148"/>
      <c r="CY214" s="148"/>
      <c r="CZ214" s="148"/>
      <c r="DA214" s="148"/>
      <c r="DB214" s="148"/>
      <c r="DC214" s="148"/>
      <c r="DD214" s="148"/>
      <c r="DE214" s="148"/>
      <c r="DF214" s="148"/>
      <c r="DG214" s="148"/>
      <c r="DH214" s="148"/>
      <c r="DI214" s="148"/>
      <c r="DJ214" s="148"/>
      <c r="DK214" s="148"/>
      <c r="DL214" s="148"/>
      <c r="DM214" s="148"/>
      <c r="DN214" s="148"/>
      <c r="DO214" s="148"/>
      <c r="DP214" s="148"/>
      <c r="DQ214" s="148"/>
      <c r="DR214" s="148"/>
      <c r="DS214" s="148"/>
      <c r="DT214" s="148"/>
      <c r="DU214" s="148"/>
      <c r="DV214" s="148"/>
      <c r="DW214" s="148"/>
      <c r="DX214" s="148"/>
      <c r="DY214" s="148"/>
      <c r="DZ214" s="148"/>
      <c r="EA214" s="148"/>
      <c r="EB214" s="148"/>
      <c r="EC214" s="148"/>
      <c r="ED214" s="148"/>
      <c r="EE214" s="148"/>
      <c r="EF214" s="148"/>
      <c r="EG214" s="148"/>
      <c r="EH214" s="148"/>
      <c r="EI214" s="148"/>
      <c r="EJ214" s="148"/>
      <c r="EK214" s="148"/>
      <c r="EL214" s="148"/>
      <c r="EM214" s="148"/>
      <c r="EN214" s="148"/>
      <c r="EO214" s="148"/>
      <c r="EP214" s="148"/>
      <c r="EQ214" s="148"/>
      <c r="ER214" s="148"/>
      <c r="ES214" s="148"/>
      <c r="ET214" s="148"/>
      <c r="EU214" s="148"/>
      <c r="EV214" s="148"/>
      <c r="EW214" s="148"/>
      <c r="EX214" s="148"/>
      <c r="EY214" s="148"/>
      <c r="EZ214" s="148"/>
      <c r="FA214" s="148"/>
      <c r="FB214" s="148"/>
      <c r="FC214" s="148"/>
      <c r="FD214" s="148"/>
      <c r="FE214" s="148"/>
      <c r="FF214" s="148"/>
      <c r="FG214" s="148"/>
      <c r="FH214" s="148"/>
      <c r="FI214" s="148"/>
      <c r="FJ214" s="148"/>
      <c r="FK214" s="148"/>
      <c r="FL214" s="148"/>
      <c r="FM214" s="148"/>
      <c r="FN214" s="148"/>
      <c r="FO214" s="148"/>
      <c r="FP214" s="148"/>
      <c r="FQ214" s="148"/>
      <c r="FR214" s="148"/>
      <c r="FS214" s="148"/>
      <c r="FT214" s="148"/>
      <c r="FU214" s="148"/>
      <c r="FV214" s="148"/>
      <c r="FW214" s="148"/>
      <c r="FX214" s="148"/>
      <c r="FY214" s="148"/>
      <c r="FZ214" s="148"/>
      <c r="GA214" s="148"/>
      <c r="GB214" s="148"/>
      <c r="GC214" s="148"/>
      <c r="GD214" s="148"/>
      <c r="GE214" s="148"/>
      <c r="GF214" s="148"/>
      <c r="GG214" s="148"/>
      <c r="GH214" s="148"/>
      <c r="GI214" s="148"/>
      <c r="GJ214" s="148"/>
      <c r="GK214" s="148"/>
      <c r="GL214" s="148"/>
      <c r="GM214" s="148"/>
      <c r="GN214" s="148"/>
      <c r="GO214" s="148"/>
      <c r="GP214" s="148"/>
      <c r="GQ214" s="148"/>
      <c r="GR214" s="148"/>
      <c r="GS214" s="148"/>
      <c r="GT214" s="148"/>
      <c r="GU214" s="148"/>
      <c r="GV214" s="148"/>
      <c r="GW214" s="148"/>
      <c r="GX214" s="148"/>
      <c r="GY214" s="148"/>
      <c r="GZ214" s="148"/>
      <c r="HA214" s="148"/>
      <c r="HB214" s="148"/>
      <c r="HC214" s="148"/>
      <c r="HD214" s="148"/>
      <c r="HE214" s="148"/>
      <c r="HF214" s="148"/>
      <c r="HG214" s="148"/>
      <c r="HH214" s="148"/>
      <c r="HI214" s="148"/>
      <c r="HJ214" s="148"/>
      <c r="HK214" s="148"/>
      <c r="HL214" s="148"/>
      <c r="HM214" s="148"/>
      <c r="HN214" s="148"/>
      <c r="HO214" s="148"/>
      <c r="HP214" s="148"/>
      <c r="HQ214" s="148"/>
      <c r="HR214" s="148"/>
      <c r="HS214" s="148"/>
      <c r="HT214" s="148"/>
      <c r="HU214" s="148"/>
      <c r="HV214" s="148"/>
      <c r="HW214" s="148"/>
      <c r="HX214" s="148"/>
      <c r="HY214" s="148"/>
      <c r="HZ214" s="148"/>
      <c r="IA214" s="148"/>
      <c r="IB214" s="148"/>
      <c r="IC214" s="148"/>
      <c r="ID214" s="148"/>
      <c r="IE214" s="148"/>
      <c r="IF214" s="148"/>
      <c r="IG214" s="148"/>
      <c r="IH214" s="148"/>
      <c r="II214" s="148"/>
      <c r="IJ214" s="148"/>
      <c r="IK214" s="148"/>
      <c r="IL214" s="148"/>
      <c r="IM214" s="148"/>
      <c r="IN214" s="148"/>
      <c r="IO214" s="148"/>
    </row>
    <row r="215" spans="1:249" s="150" customFormat="1" x14ac:dyDescent="0.25">
      <c r="A215" s="100"/>
      <c r="B215" s="10"/>
      <c r="C215" s="148"/>
      <c r="D215" s="148"/>
      <c r="E215" s="152"/>
      <c r="F215" s="152"/>
      <c r="G215" s="149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  <c r="BI215" s="148"/>
      <c r="BJ215" s="148"/>
      <c r="BK215" s="148"/>
      <c r="BL215" s="148"/>
      <c r="BM215" s="148"/>
      <c r="BN215" s="148"/>
      <c r="BO215" s="148"/>
      <c r="BP215" s="148"/>
      <c r="BQ215" s="148"/>
      <c r="BR215" s="148"/>
      <c r="BS215" s="148"/>
      <c r="BT215" s="148"/>
      <c r="BU215" s="148"/>
      <c r="BV215" s="148"/>
      <c r="BW215" s="148"/>
      <c r="BX215" s="148"/>
      <c r="BY215" s="148"/>
      <c r="BZ215" s="148"/>
      <c r="CA215" s="148"/>
      <c r="CB215" s="148"/>
      <c r="CC215" s="148"/>
      <c r="CD215" s="148"/>
      <c r="CE215" s="148"/>
      <c r="CF215" s="148"/>
      <c r="CG215" s="148"/>
      <c r="CH215" s="148"/>
      <c r="CI215" s="148"/>
      <c r="CJ215" s="148"/>
      <c r="CK215" s="148"/>
      <c r="CL215" s="148"/>
      <c r="CM215" s="148"/>
      <c r="CN215" s="148"/>
      <c r="CO215" s="148"/>
      <c r="CP215" s="148"/>
      <c r="CQ215" s="148"/>
      <c r="CR215" s="148"/>
      <c r="CS215" s="148"/>
      <c r="CT215" s="148"/>
      <c r="CU215" s="148"/>
      <c r="CV215" s="148"/>
      <c r="CW215" s="148"/>
      <c r="CX215" s="148"/>
      <c r="CY215" s="148"/>
      <c r="CZ215" s="148"/>
      <c r="DA215" s="148"/>
      <c r="DB215" s="148"/>
      <c r="DC215" s="148"/>
      <c r="DD215" s="148"/>
      <c r="DE215" s="148"/>
      <c r="DF215" s="148"/>
      <c r="DG215" s="148"/>
      <c r="DH215" s="148"/>
      <c r="DI215" s="148"/>
      <c r="DJ215" s="148"/>
      <c r="DK215" s="148"/>
      <c r="DL215" s="148"/>
      <c r="DM215" s="148"/>
      <c r="DN215" s="148"/>
      <c r="DO215" s="148"/>
      <c r="DP215" s="148"/>
      <c r="DQ215" s="148"/>
      <c r="DR215" s="148"/>
      <c r="DS215" s="148"/>
      <c r="DT215" s="148"/>
      <c r="DU215" s="148"/>
      <c r="DV215" s="148"/>
      <c r="DW215" s="148"/>
      <c r="DX215" s="148"/>
      <c r="DY215" s="148"/>
      <c r="DZ215" s="148"/>
      <c r="EA215" s="148"/>
      <c r="EB215" s="148"/>
      <c r="EC215" s="148"/>
      <c r="ED215" s="148"/>
      <c r="EE215" s="148"/>
      <c r="EF215" s="148"/>
      <c r="EG215" s="148"/>
      <c r="EH215" s="148"/>
      <c r="EI215" s="148"/>
      <c r="EJ215" s="148"/>
      <c r="EK215" s="148"/>
      <c r="EL215" s="148"/>
      <c r="EM215" s="148"/>
      <c r="EN215" s="148"/>
      <c r="EO215" s="148"/>
      <c r="EP215" s="148"/>
      <c r="EQ215" s="148"/>
      <c r="ER215" s="148"/>
      <c r="ES215" s="148"/>
      <c r="ET215" s="148"/>
      <c r="EU215" s="148"/>
      <c r="EV215" s="148"/>
      <c r="EW215" s="148"/>
      <c r="EX215" s="148"/>
      <c r="EY215" s="148"/>
      <c r="EZ215" s="148"/>
      <c r="FA215" s="148"/>
      <c r="FB215" s="148"/>
      <c r="FC215" s="148"/>
      <c r="FD215" s="148"/>
      <c r="FE215" s="148"/>
      <c r="FF215" s="148"/>
      <c r="FG215" s="148"/>
      <c r="FH215" s="148"/>
      <c r="FI215" s="148"/>
      <c r="FJ215" s="148"/>
      <c r="FK215" s="148"/>
      <c r="FL215" s="148"/>
      <c r="FM215" s="148"/>
      <c r="FN215" s="148"/>
      <c r="FO215" s="148"/>
      <c r="FP215" s="148"/>
      <c r="FQ215" s="148"/>
      <c r="FR215" s="148"/>
      <c r="FS215" s="148"/>
      <c r="FT215" s="148"/>
      <c r="FU215" s="148"/>
      <c r="FV215" s="148"/>
      <c r="FW215" s="148"/>
      <c r="FX215" s="148"/>
      <c r="FY215" s="148"/>
      <c r="FZ215" s="148"/>
      <c r="GA215" s="148"/>
      <c r="GB215" s="148"/>
      <c r="GC215" s="148"/>
      <c r="GD215" s="148"/>
      <c r="GE215" s="148"/>
      <c r="GF215" s="148"/>
      <c r="GG215" s="148"/>
      <c r="GH215" s="148"/>
      <c r="GI215" s="148"/>
      <c r="GJ215" s="148"/>
      <c r="GK215" s="148"/>
      <c r="GL215" s="148"/>
      <c r="GM215" s="148"/>
      <c r="GN215" s="148"/>
      <c r="GO215" s="148"/>
      <c r="GP215" s="148"/>
      <c r="GQ215" s="148"/>
      <c r="GR215" s="148"/>
      <c r="GS215" s="148"/>
      <c r="GT215" s="148"/>
      <c r="GU215" s="148"/>
      <c r="GV215" s="148"/>
      <c r="GW215" s="148"/>
      <c r="GX215" s="148"/>
      <c r="GY215" s="148"/>
      <c r="GZ215" s="148"/>
      <c r="HA215" s="148"/>
      <c r="HB215" s="148"/>
      <c r="HC215" s="148"/>
      <c r="HD215" s="148"/>
      <c r="HE215" s="148"/>
      <c r="HF215" s="148"/>
      <c r="HG215" s="148"/>
      <c r="HH215" s="148"/>
      <c r="HI215" s="148"/>
      <c r="HJ215" s="148"/>
      <c r="HK215" s="148"/>
      <c r="HL215" s="148"/>
      <c r="HM215" s="148"/>
      <c r="HN215" s="148"/>
      <c r="HO215" s="148"/>
      <c r="HP215" s="148"/>
      <c r="HQ215" s="148"/>
      <c r="HR215" s="148"/>
      <c r="HS215" s="148"/>
      <c r="HT215" s="148"/>
      <c r="HU215" s="148"/>
      <c r="HV215" s="148"/>
      <c r="HW215" s="148"/>
      <c r="HX215" s="148"/>
      <c r="HY215" s="148"/>
      <c r="HZ215" s="148"/>
      <c r="IA215" s="148"/>
      <c r="IB215" s="148"/>
      <c r="IC215" s="148"/>
      <c r="ID215" s="148"/>
      <c r="IE215" s="148"/>
      <c r="IF215" s="148"/>
      <c r="IG215" s="148"/>
      <c r="IH215" s="148"/>
      <c r="II215" s="148"/>
      <c r="IJ215" s="148"/>
      <c r="IK215" s="148"/>
      <c r="IL215" s="148"/>
      <c r="IM215" s="148"/>
      <c r="IN215" s="148"/>
      <c r="IO215" s="148"/>
    </row>
    <row r="216" spans="1:249" s="150" customFormat="1" x14ac:dyDescent="0.25">
      <c r="A216" s="1" t="s">
        <v>101</v>
      </c>
      <c r="B216" s="10"/>
      <c r="C216" s="148"/>
      <c r="D216" s="148"/>
      <c r="E216" s="153"/>
      <c r="F216" s="154"/>
      <c r="G216" s="149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48"/>
      <c r="AS216" s="148"/>
      <c r="AT216" s="148"/>
      <c r="AU216" s="148"/>
      <c r="AV216" s="148"/>
      <c r="AW216" s="148"/>
      <c r="AX216" s="148"/>
      <c r="AY216" s="148"/>
      <c r="AZ216" s="148"/>
      <c r="BA216" s="148"/>
      <c r="BB216" s="148"/>
      <c r="BC216" s="148"/>
      <c r="BD216" s="148"/>
      <c r="BE216" s="148"/>
      <c r="BF216" s="148"/>
      <c r="BG216" s="148"/>
      <c r="BH216" s="148"/>
      <c r="BI216" s="148"/>
      <c r="BJ216" s="148"/>
      <c r="BK216" s="148"/>
      <c r="BL216" s="148"/>
      <c r="BM216" s="148"/>
      <c r="BN216" s="148"/>
      <c r="BO216" s="148"/>
      <c r="BP216" s="148"/>
      <c r="BQ216" s="148"/>
      <c r="BR216" s="148"/>
      <c r="BS216" s="148"/>
      <c r="BT216" s="148"/>
      <c r="BU216" s="148"/>
      <c r="BV216" s="148"/>
      <c r="BW216" s="148"/>
      <c r="BX216" s="148"/>
      <c r="BY216" s="148"/>
      <c r="BZ216" s="148"/>
      <c r="CA216" s="148"/>
      <c r="CB216" s="148"/>
      <c r="CC216" s="148"/>
      <c r="CD216" s="148"/>
      <c r="CE216" s="148"/>
      <c r="CF216" s="148"/>
      <c r="CG216" s="148"/>
      <c r="CH216" s="148"/>
      <c r="CI216" s="148"/>
      <c r="CJ216" s="148"/>
      <c r="CK216" s="148"/>
      <c r="CL216" s="148"/>
      <c r="CM216" s="148"/>
      <c r="CN216" s="148"/>
      <c r="CO216" s="148"/>
      <c r="CP216" s="148"/>
      <c r="CQ216" s="148"/>
      <c r="CR216" s="148"/>
      <c r="CS216" s="148"/>
      <c r="CT216" s="148"/>
      <c r="CU216" s="148"/>
      <c r="CV216" s="148"/>
      <c r="CW216" s="148"/>
      <c r="CX216" s="148"/>
      <c r="CY216" s="148"/>
      <c r="CZ216" s="148"/>
      <c r="DA216" s="148"/>
      <c r="DB216" s="148"/>
      <c r="DC216" s="148"/>
      <c r="DD216" s="148"/>
      <c r="DE216" s="148"/>
      <c r="DF216" s="148"/>
      <c r="DG216" s="148"/>
      <c r="DH216" s="148"/>
      <c r="DI216" s="148"/>
      <c r="DJ216" s="148"/>
      <c r="DK216" s="148"/>
      <c r="DL216" s="148"/>
      <c r="DM216" s="148"/>
      <c r="DN216" s="148"/>
      <c r="DO216" s="148"/>
      <c r="DP216" s="148"/>
      <c r="DQ216" s="148"/>
      <c r="DR216" s="148"/>
      <c r="DS216" s="148"/>
      <c r="DT216" s="148"/>
      <c r="DU216" s="148"/>
      <c r="DV216" s="148"/>
      <c r="DW216" s="148"/>
      <c r="DX216" s="148"/>
      <c r="DY216" s="148"/>
      <c r="DZ216" s="148"/>
      <c r="EA216" s="148"/>
      <c r="EB216" s="148"/>
      <c r="EC216" s="148"/>
      <c r="ED216" s="148"/>
      <c r="EE216" s="148"/>
      <c r="EF216" s="148"/>
      <c r="EG216" s="148"/>
      <c r="EH216" s="148"/>
      <c r="EI216" s="148"/>
      <c r="EJ216" s="148"/>
      <c r="EK216" s="148"/>
      <c r="EL216" s="148"/>
      <c r="EM216" s="148"/>
      <c r="EN216" s="148"/>
      <c r="EO216" s="148"/>
      <c r="EP216" s="148"/>
      <c r="EQ216" s="148"/>
      <c r="ER216" s="148"/>
      <c r="ES216" s="148"/>
      <c r="ET216" s="148"/>
      <c r="EU216" s="148"/>
      <c r="EV216" s="148"/>
      <c r="EW216" s="148"/>
      <c r="EX216" s="148"/>
      <c r="EY216" s="148"/>
      <c r="EZ216" s="148"/>
      <c r="FA216" s="148"/>
      <c r="FB216" s="148"/>
      <c r="FC216" s="148"/>
      <c r="FD216" s="148"/>
      <c r="FE216" s="148"/>
      <c r="FF216" s="148"/>
      <c r="FG216" s="148"/>
      <c r="FH216" s="148"/>
      <c r="FI216" s="148"/>
      <c r="FJ216" s="148"/>
      <c r="FK216" s="148"/>
      <c r="FL216" s="148"/>
      <c r="FM216" s="148"/>
      <c r="FN216" s="148"/>
      <c r="FO216" s="148"/>
      <c r="FP216" s="148"/>
      <c r="FQ216" s="148"/>
      <c r="FR216" s="148"/>
      <c r="FS216" s="148"/>
      <c r="FT216" s="148"/>
      <c r="FU216" s="148"/>
      <c r="FV216" s="148"/>
      <c r="FW216" s="148"/>
      <c r="FX216" s="148"/>
      <c r="FY216" s="148"/>
      <c r="FZ216" s="148"/>
      <c r="GA216" s="148"/>
      <c r="GB216" s="148"/>
      <c r="GC216" s="148"/>
      <c r="GD216" s="148"/>
      <c r="GE216" s="148"/>
      <c r="GF216" s="148"/>
      <c r="GG216" s="148"/>
      <c r="GH216" s="148"/>
      <c r="GI216" s="148"/>
      <c r="GJ216" s="148"/>
      <c r="GK216" s="148"/>
      <c r="GL216" s="148"/>
      <c r="GM216" s="148"/>
      <c r="GN216" s="148"/>
      <c r="GO216" s="148"/>
      <c r="GP216" s="148"/>
      <c r="GQ216" s="148"/>
      <c r="GR216" s="148"/>
      <c r="GS216" s="148"/>
      <c r="GT216" s="148"/>
      <c r="GU216" s="148"/>
      <c r="GV216" s="148"/>
      <c r="GW216" s="148"/>
      <c r="GX216" s="148"/>
      <c r="GY216" s="148"/>
      <c r="GZ216" s="148"/>
      <c r="HA216" s="148"/>
      <c r="HB216" s="148"/>
      <c r="HC216" s="148"/>
      <c r="HD216" s="148"/>
      <c r="HE216" s="148"/>
      <c r="HF216" s="148"/>
      <c r="HG216" s="148"/>
      <c r="HH216" s="148"/>
      <c r="HI216" s="148"/>
      <c r="HJ216" s="148"/>
      <c r="HK216" s="148"/>
      <c r="HL216" s="148"/>
      <c r="HM216" s="148"/>
      <c r="HN216" s="148"/>
      <c r="HO216" s="148"/>
      <c r="HP216" s="148"/>
      <c r="HQ216" s="148"/>
      <c r="HR216" s="148"/>
      <c r="HS216" s="148"/>
      <c r="HT216" s="148"/>
      <c r="HU216" s="148"/>
      <c r="HV216" s="148"/>
      <c r="HW216" s="148"/>
      <c r="HX216" s="148"/>
      <c r="HY216" s="148"/>
      <c r="HZ216" s="148"/>
      <c r="IA216" s="148"/>
      <c r="IB216" s="148"/>
      <c r="IC216" s="148"/>
      <c r="ID216" s="148"/>
      <c r="IE216" s="148"/>
      <c r="IF216" s="148"/>
      <c r="IG216" s="148"/>
      <c r="IH216" s="148"/>
      <c r="II216" s="148"/>
      <c r="IJ216" s="148"/>
      <c r="IK216" s="148"/>
      <c r="IL216" s="148"/>
      <c r="IM216" s="148"/>
      <c r="IN216" s="148"/>
      <c r="IO216" s="148"/>
    </row>
    <row r="217" spans="1:249" s="150" customFormat="1" x14ac:dyDescent="0.25">
      <c r="A217" s="100" t="s">
        <v>102</v>
      </c>
      <c r="B217" s="10"/>
      <c r="C217" s="148"/>
      <c r="D217" s="148"/>
      <c r="E217" s="155"/>
      <c r="F217" s="156"/>
      <c r="G217" s="149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8"/>
      <c r="AY217" s="148"/>
      <c r="AZ217" s="148"/>
      <c r="BA217" s="148"/>
      <c r="BB217" s="148"/>
      <c r="BC217" s="148"/>
      <c r="BD217" s="148"/>
      <c r="BE217" s="148"/>
      <c r="BF217" s="148"/>
      <c r="BG217" s="148"/>
      <c r="BH217" s="148"/>
      <c r="BI217" s="148"/>
      <c r="BJ217" s="148"/>
      <c r="BK217" s="148"/>
      <c r="BL217" s="148"/>
      <c r="BM217" s="148"/>
      <c r="BN217" s="148"/>
      <c r="BO217" s="148"/>
      <c r="BP217" s="148"/>
      <c r="BQ217" s="148"/>
      <c r="BR217" s="148"/>
      <c r="BS217" s="148"/>
      <c r="BT217" s="148"/>
      <c r="BU217" s="148"/>
      <c r="BV217" s="148"/>
      <c r="BW217" s="148"/>
      <c r="BX217" s="148"/>
      <c r="BY217" s="148"/>
      <c r="BZ217" s="148"/>
      <c r="CA217" s="148"/>
      <c r="CB217" s="148"/>
      <c r="CC217" s="148"/>
      <c r="CD217" s="148"/>
      <c r="CE217" s="148"/>
      <c r="CF217" s="148"/>
      <c r="CG217" s="148"/>
      <c r="CH217" s="148"/>
      <c r="CI217" s="148"/>
      <c r="CJ217" s="148"/>
      <c r="CK217" s="148"/>
      <c r="CL217" s="148"/>
      <c r="CM217" s="148"/>
      <c r="CN217" s="148"/>
      <c r="CO217" s="148"/>
      <c r="CP217" s="148"/>
      <c r="CQ217" s="148"/>
      <c r="CR217" s="148"/>
      <c r="CS217" s="148"/>
      <c r="CT217" s="148"/>
      <c r="CU217" s="148"/>
      <c r="CV217" s="148"/>
      <c r="CW217" s="148"/>
      <c r="CX217" s="148"/>
      <c r="CY217" s="148"/>
      <c r="CZ217" s="148"/>
      <c r="DA217" s="148"/>
      <c r="DB217" s="148"/>
      <c r="DC217" s="148"/>
      <c r="DD217" s="148"/>
      <c r="DE217" s="148"/>
      <c r="DF217" s="148"/>
      <c r="DG217" s="148"/>
      <c r="DH217" s="148"/>
      <c r="DI217" s="148"/>
      <c r="DJ217" s="148"/>
      <c r="DK217" s="148"/>
      <c r="DL217" s="148"/>
      <c r="DM217" s="148"/>
      <c r="DN217" s="148"/>
      <c r="DO217" s="148"/>
      <c r="DP217" s="148"/>
      <c r="DQ217" s="148"/>
      <c r="DR217" s="148"/>
      <c r="DS217" s="148"/>
      <c r="DT217" s="148"/>
      <c r="DU217" s="148"/>
      <c r="DV217" s="148"/>
      <c r="DW217" s="148"/>
      <c r="DX217" s="148"/>
      <c r="DY217" s="148"/>
      <c r="DZ217" s="148"/>
      <c r="EA217" s="148"/>
      <c r="EB217" s="148"/>
      <c r="EC217" s="148"/>
      <c r="ED217" s="148"/>
      <c r="EE217" s="148"/>
      <c r="EF217" s="148"/>
      <c r="EG217" s="148"/>
      <c r="EH217" s="148"/>
      <c r="EI217" s="148"/>
      <c r="EJ217" s="148"/>
      <c r="EK217" s="148"/>
      <c r="EL217" s="148"/>
      <c r="EM217" s="148"/>
      <c r="EN217" s="148"/>
      <c r="EO217" s="148"/>
      <c r="EP217" s="148"/>
      <c r="EQ217" s="148"/>
      <c r="ER217" s="148"/>
      <c r="ES217" s="148"/>
      <c r="ET217" s="148"/>
      <c r="EU217" s="148"/>
      <c r="EV217" s="148"/>
      <c r="EW217" s="148"/>
      <c r="EX217" s="148"/>
      <c r="EY217" s="148"/>
      <c r="EZ217" s="148"/>
      <c r="FA217" s="148"/>
      <c r="FB217" s="148"/>
      <c r="FC217" s="148"/>
      <c r="FD217" s="148"/>
      <c r="FE217" s="148"/>
      <c r="FF217" s="148"/>
      <c r="FG217" s="148"/>
      <c r="FH217" s="148"/>
      <c r="FI217" s="148"/>
      <c r="FJ217" s="148"/>
      <c r="FK217" s="148"/>
      <c r="FL217" s="148"/>
      <c r="FM217" s="148"/>
      <c r="FN217" s="148"/>
      <c r="FO217" s="148"/>
      <c r="FP217" s="148"/>
      <c r="FQ217" s="148"/>
      <c r="FR217" s="148"/>
      <c r="FS217" s="148"/>
      <c r="FT217" s="148"/>
      <c r="FU217" s="148"/>
      <c r="FV217" s="148"/>
      <c r="FW217" s="148"/>
      <c r="FX217" s="148"/>
      <c r="FY217" s="148"/>
      <c r="FZ217" s="148"/>
      <c r="GA217" s="148"/>
      <c r="GB217" s="148"/>
      <c r="GC217" s="148"/>
      <c r="GD217" s="148"/>
      <c r="GE217" s="148"/>
      <c r="GF217" s="148"/>
      <c r="GG217" s="148"/>
      <c r="GH217" s="148"/>
      <c r="GI217" s="148"/>
      <c r="GJ217" s="148"/>
      <c r="GK217" s="148"/>
      <c r="GL217" s="148"/>
      <c r="GM217" s="148"/>
      <c r="GN217" s="148"/>
      <c r="GO217" s="148"/>
      <c r="GP217" s="148"/>
      <c r="GQ217" s="148"/>
      <c r="GR217" s="148"/>
      <c r="GS217" s="148"/>
      <c r="GT217" s="148"/>
      <c r="GU217" s="148"/>
      <c r="GV217" s="148"/>
      <c r="GW217" s="148"/>
      <c r="GX217" s="148"/>
      <c r="GY217" s="148"/>
      <c r="GZ217" s="148"/>
      <c r="HA217" s="148"/>
      <c r="HB217" s="148"/>
      <c r="HC217" s="148"/>
      <c r="HD217" s="148"/>
      <c r="HE217" s="148"/>
      <c r="HF217" s="148"/>
      <c r="HG217" s="148"/>
      <c r="HH217" s="148"/>
      <c r="HI217" s="148"/>
      <c r="HJ217" s="148"/>
      <c r="HK217" s="148"/>
      <c r="HL217" s="148"/>
      <c r="HM217" s="148"/>
      <c r="HN217" s="148"/>
      <c r="HO217" s="148"/>
      <c r="HP217" s="148"/>
      <c r="HQ217" s="148"/>
      <c r="HR217" s="148"/>
      <c r="HS217" s="148"/>
      <c r="HT217" s="148"/>
      <c r="HU217" s="148"/>
      <c r="HV217" s="148"/>
      <c r="HW217" s="148"/>
      <c r="HX217" s="148"/>
      <c r="HY217" s="148"/>
      <c r="HZ217" s="148"/>
      <c r="IA217" s="148"/>
      <c r="IB217" s="148"/>
      <c r="IC217" s="148"/>
      <c r="ID217" s="148"/>
      <c r="IE217" s="148"/>
      <c r="IF217" s="148"/>
      <c r="IG217" s="148"/>
      <c r="IH217" s="148"/>
      <c r="II217" s="148"/>
      <c r="IJ217" s="148"/>
      <c r="IK217" s="148"/>
      <c r="IL217" s="148"/>
      <c r="IM217" s="148"/>
      <c r="IN217" s="148"/>
      <c r="IO217" s="148"/>
    </row>
    <row r="218" spans="1:249" s="150" customFormat="1" x14ac:dyDescent="0.25">
      <c r="A218" s="10"/>
      <c r="B218" s="10"/>
      <c r="C218" s="148"/>
      <c r="D218" s="148"/>
      <c r="E218" s="148"/>
      <c r="F218" s="148"/>
      <c r="G218" s="149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Z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8"/>
      <c r="AY218" s="148"/>
      <c r="AZ218" s="148"/>
      <c r="BA218" s="148"/>
      <c r="BB218" s="148"/>
      <c r="BC218" s="148"/>
      <c r="BD218" s="148"/>
      <c r="BE218" s="148"/>
      <c r="BF218" s="148"/>
      <c r="BG218" s="148"/>
      <c r="BH218" s="148"/>
      <c r="BI218" s="148"/>
      <c r="BJ218" s="148"/>
      <c r="BK218" s="148"/>
      <c r="BL218" s="148"/>
      <c r="BM218" s="148"/>
      <c r="BN218" s="148"/>
      <c r="BO218" s="148"/>
      <c r="BP218" s="148"/>
      <c r="BQ218" s="148"/>
      <c r="BR218" s="148"/>
      <c r="BS218" s="148"/>
      <c r="BT218" s="148"/>
      <c r="BU218" s="148"/>
      <c r="BV218" s="148"/>
      <c r="BW218" s="148"/>
      <c r="BX218" s="148"/>
      <c r="BY218" s="148"/>
      <c r="BZ218" s="148"/>
      <c r="CA218" s="148"/>
      <c r="CB218" s="148"/>
      <c r="CC218" s="148"/>
      <c r="CD218" s="148"/>
      <c r="CE218" s="148"/>
      <c r="CF218" s="148"/>
      <c r="CG218" s="148"/>
      <c r="CH218" s="148"/>
      <c r="CI218" s="148"/>
      <c r="CJ218" s="148"/>
      <c r="CK218" s="148"/>
      <c r="CL218" s="148"/>
      <c r="CM218" s="148"/>
      <c r="CN218" s="148"/>
      <c r="CO218" s="148"/>
      <c r="CP218" s="148"/>
      <c r="CQ218" s="148"/>
      <c r="CR218" s="148"/>
      <c r="CS218" s="148"/>
      <c r="CT218" s="148"/>
      <c r="CU218" s="148"/>
      <c r="CV218" s="148"/>
      <c r="CW218" s="148"/>
      <c r="CX218" s="148"/>
      <c r="CY218" s="148"/>
      <c r="CZ218" s="148"/>
      <c r="DA218" s="148"/>
      <c r="DB218" s="148"/>
      <c r="DC218" s="148"/>
      <c r="DD218" s="148"/>
      <c r="DE218" s="148"/>
      <c r="DF218" s="148"/>
      <c r="DG218" s="148"/>
      <c r="DH218" s="148"/>
      <c r="DI218" s="148"/>
      <c r="DJ218" s="148"/>
      <c r="DK218" s="148"/>
      <c r="DL218" s="148"/>
      <c r="DM218" s="148"/>
      <c r="DN218" s="148"/>
      <c r="DO218" s="148"/>
      <c r="DP218" s="148"/>
      <c r="DQ218" s="148"/>
      <c r="DR218" s="148"/>
      <c r="DS218" s="148"/>
      <c r="DT218" s="148"/>
      <c r="DU218" s="148"/>
      <c r="DV218" s="148"/>
      <c r="DW218" s="148"/>
      <c r="DX218" s="148"/>
      <c r="DY218" s="148"/>
      <c r="DZ218" s="148"/>
      <c r="EA218" s="148"/>
      <c r="EB218" s="148"/>
      <c r="EC218" s="148"/>
      <c r="ED218" s="148"/>
      <c r="EE218" s="148"/>
      <c r="EF218" s="148"/>
      <c r="EG218" s="148"/>
      <c r="EH218" s="148"/>
      <c r="EI218" s="148"/>
      <c r="EJ218" s="148"/>
      <c r="EK218" s="148"/>
      <c r="EL218" s="148"/>
      <c r="EM218" s="148"/>
      <c r="EN218" s="148"/>
      <c r="EO218" s="148"/>
      <c r="EP218" s="148"/>
      <c r="EQ218" s="148"/>
      <c r="ER218" s="148"/>
      <c r="ES218" s="148"/>
      <c r="ET218" s="148"/>
      <c r="EU218" s="148"/>
      <c r="EV218" s="148"/>
      <c r="EW218" s="148"/>
      <c r="EX218" s="148"/>
      <c r="EY218" s="148"/>
      <c r="EZ218" s="148"/>
      <c r="FA218" s="148"/>
      <c r="FB218" s="148"/>
      <c r="FC218" s="148"/>
      <c r="FD218" s="148"/>
      <c r="FE218" s="148"/>
      <c r="FF218" s="148"/>
      <c r="FG218" s="148"/>
      <c r="FH218" s="148"/>
      <c r="FI218" s="148"/>
      <c r="FJ218" s="148"/>
      <c r="FK218" s="148"/>
      <c r="FL218" s="148"/>
      <c r="FM218" s="148"/>
      <c r="FN218" s="148"/>
      <c r="FO218" s="148"/>
      <c r="FP218" s="148"/>
      <c r="FQ218" s="148"/>
      <c r="FR218" s="148"/>
      <c r="FS218" s="148"/>
      <c r="FT218" s="148"/>
      <c r="FU218" s="148"/>
      <c r="FV218" s="148"/>
      <c r="FW218" s="148"/>
      <c r="FX218" s="148"/>
      <c r="FY218" s="148"/>
      <c r="FZ218" s="148"/>
      <c r="GA218" s="148"/>
      <c r="GB218" s="148"/>
      <c r="GC218" s="148"/>
      <c r="GD218" s="148"/>
      <c r="GE218" s="148"/>
      <c r="GF218" s="148"/>
      <c r="GG218" s="148"/>
      <c r="GH218" s="148"/>
      <c r="GI218" s="148"/>
      <c r="GJ218" s="148"/>
      <c r="GK218" s="148"/>
      <c r="GL218" s="148"/>
      <c r="GM218" s="148"/>
      <c r="GN218" s="148"/>
      <c r="GO218" s="148"/>
      <c r="GP218" s="148"/>
      <c r="GQ218" s="148"/>
      <c r="GR218" s="148"/>
      <c r="GS218" s="148"/>
      <c r="GT218" s="148"/>
      <c r="GU218" s="148"/>
      <c r="GV218" s="148"/>
      <c r="GW218" s="148"/>
      <c r="GX218" s="148"/>
      <c r="GY218" s="148"/>
      <c r="GZ218" s="148"/>
      <c r="HA218" s="148"/>
      <c r="HB218" s="148"/>
      <c r="HC218" s="148"/>
      <c r="HD218" s="148"/>
      <c r="HE218" s="148"/>
      <c r="HF218" s="148"/>
      <c r="HG218" s="148"/>
      <c r="HH218" s="148"/>
      <c r="HI218" s="148"/>
      <c r="HJ218" s="148"/>
      <c r="HK218" s="148"/>
      <c r="HL218" s="148"/>
      <c r="HM218" s="148"/>
      <c r="HN218" s="148"/>
      <c r="HO218" s="148"/>
      <c r="HP218" s="148"/>
      <c r="HQ218" s="148"/>
      <c r="HR218" s="148"/>
      <c r="HS218" s="148"/>
      <c r="HT218" s="148"/>
      <c r="HU218" s="148"/>
      <c r="HV218" s="148"/>
      <c r="HW218" s="148"/>
      <c r="HX218" s="148"/>
      <c r="HY218" s="148"/>
      <c r="HZ218" s="148"/>
      <c r="IA218" s="148"/>
      <c r="IB218" s="148"/>
      <c r="IC218" s="148"/>
      <c r="ID218" s="148"/>
      <c r="IE218" s="148"/>
      <c r="IF218" s="148"/>
      <c r="IG218" s="148"/>
      <c r="IH218" s="148"/>
      <c r="II218" s="148"/>
      <c r="IJ218" s="148"/>
      <c r="IK218" s="148"/>
      <c r="IL218" s="148"/>
      <c r="IM218" s="148"/>
      <c r="IN218" s="148"/>
      <c r="IO218" s="148"/>
    </row>
    <row r="219" spans="1:249" s="150" customFormat="1" x14ac:dyDescent="0.25">
      <c r="A219" s="157" t="s">
        <v>103</v>
      </c>
      <c r="B219" s="10"/>
      <c r="C219" s="148"/>
      <c r="D219" s="148"/>
      <c r="E219" s="148"/>
      <c r="F219" s="148"/>
      <c r="G219" s="149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48"/>
      <c r="AS219" s="148"/>
      <c r="AT219" s="148"/>
      <c r="AU219" s="148"/>
      <c r="AV219" s="148"/>
      <c r="AW219" s="148"/>
      <c r="AX219" s="148"/>
      <c r="AY219" s="148"/>
      <c r="AZ219" s="148"/>
      <c r="BA219" s="148"/>
      <c r="BB219" s="148"/>
      <c r="BC219" s="148"/>
      <c r="BD219" s="148"/>
      <c r="BE219" s="148"/>
      <c r="BF219" s="148"/>
      <c r="BG219" s="148"/>
      <c r="BH219" s="148"/>
      <c r="BI219" s="148"/>
      <c r="BJ219" s="148"/>
      <c r="BK219" s="148"/>
      <c r="BL219" s="148"/>
      <c r="BM219" s="148"/>
      <c r="BN219" s="148"/>
      <c r="BO219" s="148"/>
      <c r="BP219" s="148"/>
      <c r="BQ219" s="148"/>
      <c r="BR219" s="148"/>
      <c r="BS219" s="148"/>
      <c r="BT219" s="148"/>
      <c r="BU219" s="148"/>
      <c r="BV219" s="148"/>
      <c r="BW219" s="148"/>
      <c r="BX219" s="148"/>
      <c r="BY219" s="148"/>
      <c r="BZ219" s="148"/>
      <c r="CA219" s="148"/>
      <c r="CB219" s="148"/>
      <c r="CC219" s="148"/>
      <c r="CD219" s="148"/>
      <c r="CE219" s="148"/>
      <c r="CF219" s="148"/>
      <c r="CG219" s="148"/>
      <c r="CH219" s="148"/>
      <c r="CI219" s="148"/>
      <c r="CJ219" s="148"/>
      <c r="CK219" s="148"/>
      <c r="CL219" s="148"/>
      <c r="CM219" s="148"/>
      <c r="CN219" s="148"/>
      <c r="CO219" s="148"/>
      <c r="CP219" s="148"/>
      <c r="CQ219" s="148"/>
      <c r="CR219" s="148"/>
      <c r="CS219" s="148"/>
      <c r="CT219" s="148"/>
      <c r="CU219" s="148"/>
      <c r="CV219" s="148"/>
      <c r="CW219" s="148"/>
      <c r="CX219" s="148"/>
      <c r="CY219" s="148"/>
      <c r="CZ219" s="148"/>
      <c r="DA219" s="148"/>
      <c r="DB219" s="148"/>
      <c r="DC219" s="148"/>
      <c r="DD219" s="148"/>
      <c r="DE219" s="148"/>
      <c r="DF219" s="148"/>
      <c r="DG219" s="148"/>
      <c r="DH219" s="148"/>
      <c r="DI219" s="148"/>
      <c r="DJ219" s="148"/>
      <c r="DK219" s="148"/>
      <c r="DL219" s="148"/>
      <c r="DM219" s="148"/>
      <c r="DN219" s="148"/>
      <c r="DO219" s="148"/>
      <c r="DP219" s="148"/>
      <c r="DQ219" s="148"/>
      <c r="DR219" s="148"/>
      <c r="DS219" s="148"/>
      <c r="DT219" s="148"/>
      <c r="DU219" s="148"/>
      <c r="DV219" s="148"/>
      <c r="DW219" s="148"/>
      <c r="DX219" s="148"/>
      <c r="DY219" s="148"/>
      <c r="DZ219" s="148"/>
      <c r="EA219" s="148"/>
      <c r="EB219" s="148"/>
      <c r="EC219" s="148"/>
      <c r="ED219" s="148"/>
      <c r="EE219" s="148"/>
      <c r="EF219" s="148"/>
      <c r="EG219" s="148"/>
      <c r="EH219" s="148"/>
      <c r="EI219" s="148"/>
      <c r="EJ219" s="148"/>
      <c r="EK219" s="148"/>
      <c r="EL219" s="148"/>
      <c r="EM219" s="148"/>
      <c r="EN219" s="148"/>
      <c r="EO219" s="148"/>
      <c r="EP219" s="148"/>
      <c r="EQ219" s="148"/>
      <c r="ER219" s="148"/>
      <c r="ES219" s="148"/>
      <c r="ET219" s="148"/>
      <c r="EU219" s="148"/>
      <c r="EV219" s="148"/>
      <c r="EW219" s="148"/>
      <c r="EX219" s="148"/>
      <c r="EY219" s="148"/>
      <c r="EZ219" s="148"/>
      <c r="FA219" s="148"/>
      <c r="FB219" s="148"/>
      <c r="FC219" s="148"/>
      <c r="FD219" s="148"/>
      <c r="FE219" s="148"/>
      <c r="FF219" s="148"/>
      <c r="FG219" s="148"/>
      <c r="FH219" s="148"/>
      <c r="FI219" s="148"/>
      <c r="FJ219" s="148"/>
      <c r="FK219" s="148"/>
      <c r="FL219" s="148"/>
      <c r="FM219" s="148"/>
      <c r="FN219" s="148"/>
      <c r="FO219" s="148"/>
      <c r="FP219" s="148"/>
      <c r="FQ219" s="148"/>
      <c r="FR219" s="148"/>
      <c r="FS219" s="148"/>
      <c r="FT219" s="148"/>
      <c r="FU219" s="148"/>
      <c r="FV219" s="148"/>
      <c r="FW219" s="148"/>
      <c r="FX219" s="148"/>
      <c r="FY219" s="148"/>
      <c r="FZ219" s="148"/>
      <c r="GA219" s="148"/>
      <c r="GB219" s="148"/>
      <c r="GC219" s="148"/>
      <c r="GD219" s="148"/>
      <c r="GE219" s="148"/>
      <c r="GF219" s="148"/>
      <c r="GG219" s="148"/>
      <c r="GH219" s="148"/>
      <c r="GI219" s="148"/>
      <c r="GJ219" s="148"/>
      <c r="GK219" s="148"/>
      <c r="GL219" s="148"/>
      <c r="GM219" s="148"/>
      <c r="GN219" s="148"/>
      <c r="GO219" s="148"/>
      <c r="GP219" s="148"/>
      <c r="GQ219" s="148"/>
      <c r="GR219" s="148"/>
      <c r="GS219" s="148"/>
      <c r="GT219" s="148"/>
      <c r="GU219" s="148"/>
      <c r="GV219" s="148"/>
      <c r="GW219" s="148"/>
      <c r="GX219" s="148"/>
      <c r="GY219" s="148"/>
      <c r="GZ219" s="148"/>
      <c r="HA219" s="148"/>
      <c r="HB219" s="148"/>
      <c r="HC219" s="148"/>
      <c r="HD219" s="148"/>
      <c r="HE219" s="148"/>
      <c r="HF219" s="148"/>
      <c r="HG219" s="148"/>
      <c r="HH219" s="148"/>
      <c r="HI219" s="148"/>
      <c r="HJ219" s="148"/>
      <c r="HK219" s="148"/>
      <c r="HL219" s="148"/>
      <c r="HM219" s="148"/>
      <c r="HN219" s="148"/>
      <c r="HO219" s="148"/>
      <c r="HP219" s="148"/>
      <c r="HQ219" s="148"/>
      <c r="HR219" s="148"/>
      <c r="HS219" s="148"/>
      <c r="HT219" s="148"/>
      <c r="HU219" s="148"/>
      <c r="HV219" s="148"/>
      <c r="HW219" s="148"/>
      <c r="HX219" s="148"/>
      <c r="HY219" s="148"/>
      <c r="HZ219" s="148"/>
      <c r="IA219" s="148"/>
      <c r="IB219" s="148"/>
      <c r="IC219" s="148"/>
      <c r="ID219" s="148"/>
      <c r="IE219" s="148"/>
      <c r="IF219" s="148"/>
      <c r="IG219" s="148"/>
      <c r="IH219" s="148"/>
      <c r="II219" s="148"/>
      <c r="IJ219" s="148"/>
      <c r="IK219" s="148"/>
      <c r="IL219" s="148"/>
      <c r="IM219" s="148"/>
      <c r="IN219" s="148"/>
      <c r="IO219" s="148"/>
    </row>
    <row r="220" spans="1:249" s="150" customFormat="1" x14ac:dyDescent="0.25">
      <c r="A220" s="158" t="s">
        <v>104</v>
      </c>
      <c r="B220" s="10"/>
      <c r="C220" s="148"/>
      <c r="D220" s="148"/>
      <c r="E220" s="148"/>
      <c r="F220" s="148"/>
      <c r="G220" s="149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  <c r="Z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8"/>
      <c r="AY220" s="148"/>
      <c r="AZ220" s="148"/>
      <c r="BA220" s="148"/>
      <c r="BB220" s="148"/>
      <c r="BC220" s="148"/>
      <c r="BD220" s="148"/>
      <c r="BE220" s="148"/>
      <c r="BF220" s="148"/>
      <c r="BG220" s="148"/>
      <c r="BH220" s="148"/>
      <c r="BI220" s="148"/>
      <c r="BJ220" s="148"/>
      <c r="BK220" s="148"/>
      <c r="BL220" s="148"/>
      <c r="BM220" s="148"/>
      <c r="BN220" s="148"/>
      <c r="BO220" s="148"/>
      <c r="BP220" s="148"/>
      <c r="BQ220" s="148"/>
      <c r="BR220" s="148"/>
      <c r="BS220" s="148"/>
      <c r="BT220" s="148"/>
      <c r="BU220" s="148"/>
      <c r="BV220" s="148"/>
      <c r="BW220" s="148"/>
      <c r="BX220" s="148"/>
      <c r="BY220" s="148"/>
      <c r="BZ220" s="148"/>
      <c r="CA220" s="148"/>
      <c r="CB220" s="148"/>
      <c r="CC220" s="148"/>
      <c r="CD220" s="148"/>
      <c r="CE220" s="148"/>
      <c r="CF220" s="148"/>
      <c r="CG220" s="148"/>
      <c r="CH220" s="148"/>
      <c r="CI220" s="148"/>
      <c r="CJ220" s="148"/>
      <c r="CK220" s="148"/>
      <c r="CL220" s="148"/>
      <c r="CM220" s="148"/>
      <c r="CN220" s="148"/>
      <c r="CO220" s="148"/>
      <c r="CP220" s="148"/>
      <c r="CQ220" s="148"/>
      <c r="CR220" s="148"/>
      <c r="CS220" s="148"/>
      <c r="CT220" s="148"/>
      <c r="CU220" s="148"/>
      <c r="CV220" s="148"/>
      <c r="CW220" s="148"/>
      <c r="CX220" s="148"/>
      <c r="CY220" s="148"/>
      <c r="CZ220" s="148"/>
      <c r="DA220" s="148"/>
      <c r="DB220" s="148"/>
      <c r="DC220" s="148"/>
      <c r="DD220" s="148"/>
      <c r="DE220" s="148"/>
      <c r="DF220" s="148"/>
      <c r="DG220" s="148"/>
      <c r="DH220" s="148"/>
      <c r="DI220" s="148"/>
      <c r="DJ220" s="148"/>
      <c r="DK220" s="148"/>
      <c r="DL220" s="148"/>
      <c r="DM220" s="148"/>
      <c r="DN220" s="148"/>
      <c r="DO220" s="148"/>
      <c r="DP220" s="148"/>
      <c r="DQ220" s="148"/>
      <c r="DR220" s="148"/>
      <c r="DS220" s="148"/>
      <c r="DT220" s="148"/>
      <c r="DU220" s="148"/>
      <c r="DV220" s="148"/>
      <c r="DW220" s="148"/>
      <c r="DX220" s="148"/>
      <c r="DY220" s="148"/>
      <c r="DZ220" s="148"/>
      <c r="EA220" s="148"/>
      <c r="EB220" s="148"/>
      <c r="EC220" s="148"/>
      <c r="ED220" s="148"/>
      <c r="EE220" s="148"/>
      <c r="EF220" s="148"/>
      <c r="EG220" s="148"/>
      <c r="EH220" s="148"/>
      <c r="EI220" s="148"/>
      <c r="EJ220" s="148"/>
      <c r="EK220" s="148"/>
      <c r="EL220" s="148"/>
      <c r="EM220" s="148"/>
      <c r="EN220" s="148"/>
      <c r="EO220" s="148"/>
      <c r="EP220" s="148"/>
      <c r="EQ220" s="148"/>
      <c r="ER220" s="148"/>
      <c r="ES220" s="148"/>
      <c r="ET220" s="148"/>
      <c r="EU220" s="148"/>
      <c r="EV220" s="148"/>
      <c r="EW220" s="148"/>
      <c r="EX220" s="148"/>
      <c r="EY220" s="148"/>
      <c r="EZ220" s="148"/>
      <c r="FA220" s="148"/>
      <c r="FB220" s="148"/>
      <c r="FC220" s="148"/>
      <c r="FD220" s="148"/>
      <c r="FE220" s="148"/>
      <c r="FF220" s="148"/>
      <c r="FG220" s="148"/>
      <c r="FH220" s="148"/>
      <c r="FI220" s="148"/>
      <c r="FJ220" s="148"/>
      <c r="FK220" s="148"/>
      <c r="FL220" s="148"/>
      <c r="FM220" s="148"/>
      <c r="FN220" s="148"/>
      <c r="FO220" s="148"/>
      <c r="FP220" s="148"/>
      <c r="FQ220" s="148"/>
      <c r="FR220" s="148"/>
      <c r="FS220" s="148"/>
      <c r="FT220" s="148"/>
      <c r="FU220" s="148"/>
      <c r="FV220" s="148"/>
      <c r="FW220" s="148"/>
      <c r="FX220" s="148"/>
      <c r="FY220" s="148"/>
      <c r="FZ220" s="148"/>
      <c r="GA220" s="148"/>
      <c r="GB220" s="148"/>
      <c r="GC220" s="148"/>
      <c r="GD220" s="148"/>
      <c r="GE220" s="148"/>
      <c r="GF220" s="148"/>
      <c r="GG220" s="148"/>
      <c r="GH220" s="148"/>
      <c r="GI220" s="148"/>
      <c r="GJ220" s="148"/>
      <c r="GK220" s="148"/>
      <c r="GL220" s="148"/>
      <c r="GM220" s="148"/>
      <c r="GN220" s="148"/>
      <c r="GO220" s="148"/>
      <c r="GP220" s="148"/>
      <c r="GQ220" s="148"/>
      <c r="GR220" s="148"/>
      <c r="GS220" s="148"/>
      <c r="GT220" s="148"/>
      <c r="GU220" s="148"/>
      <c r="GV220" s="148"/>
      <c r="GW220" s="148"/>
      <c r="GX220" s="148"/>
      <c r="GY220" s="148"/>
      <c r="GZ220" s="148"/>
      <c r="HA220" s="148"/>
      <c r="HB220" s="148"/>
      <c r="HC220" s="148"/>
      <c r="HD220" s="148"/>
      <c r="HE220" s="148"/>
      <c r="HF220" s="148"/>
      <c r="HG220" s="148"/>
      <c r="HH220" s="148"/>
      <c r="HI220" s="148"/>
      <c r="HJ220" s="148"/>
      <c r="HK220" s="148"/>
      <c r="HL220" s="148"/>
      <c r="HM220" s="148"/>
      <c r="HN220" s="148"/>
      <c r="HO220" s="148"/>
      <c r="HP220" s="148"/>
      <c r="HQ220" s="148"/>
      <c r="HR220" s="148"/>
      <c r="HS220" s="148"/>
      <c r="HT220" s="148"/>
      <c r="HU220" s="148"/>
      <c r="HV220" s="148"/>
      <c r="HW220" s="148"/>
      <c r="HX220" s="148"/>
      <c r="HY220" s="148"/>
      <c r="HZ220" s="148"/>
      <c r="IA220" s="148"/>
      <c r="IB220" s="148"/>
      <c r="IC220" s="148"/>
      <c r="ID220" s="148"/>
      <c r="IE220" s="148"/>
      <c r="IF220" s="148"/>
      <c r="IG220" s="148"/>
      <c r="IH220" s="148"/>
      <c r="II220" s="148"/>
      <c r="IJ220" s="148"/>
      <c r="IK220" s="148"/>
      <c r="IL220" s="148"/>
      <c r="IM220" s="148"/>
      <c r="IN220" s="148"/>
      <c r="IO220" s="148"/>
    </row>
    <row r="221" spans="1:249" s="150" customFormat="1" x14ac:dyDescent="0.25">
      <c r="A221" s="10"/>
      <c r="B221" s="10"/>
      <c r="C221" s="148"/>
      <c r="D221" s="148"/>
      <c r="E221" s="148"/>
      <c r="F221" s="148"/>
      <c r="G221" s="149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  <c r="Z221" s="148"/>
      <c r="AA221" s="148"/>
      <c r="AB221" s="148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48"/>
      <c r="AX221" s="148"/>
      <c r="AY221" s="148"/>
      <c r="AZ221" s="148"/>
      <c r="BA221" s="148"/>
      <c r="BB221" s="148"/>
      <c r="BC221" s="148"/>
      <c r="BD221" s="148"/>
      <c r="BE221" s="148"/>
      <c r="BF221" s="148"/>
      <c r="BG221" s="148"/>
      <c r="BH221" s="148"/>
      <c r="BI221" s="148"/>
      <c r="BJ221" s="148"/>
      <c r="BK221" s="148"/>
      <c r="BL221" s="148"/>
      <c r="BM221" s="148"/>
      <c r="BN221" s="148"/>
      <c r="BO221" s="148"/>
      <c r="BP221" s="148"/>
      <c r="BQ221" s="148"/>
      <c r="BR221" s="148"/>
      <c r="BS221" s="148"/>
      <c r="BT221" s="148"/>
      <c r="BU221" s="148"/>
      <c r="BV221" s="148"/>
      <c r="BW221" s="148"/>
      <c r="BX221" s="148"/>
      <c r="BY221" s="148"/>
      <c r="BZ221" s="148"/>
      <c r="CA221" s="148"/>
      <c r="CB221" s="148"/>
      <c r="CC221" s="148"/>
      <c r="CD221" s="148"/>
      <c r="CE221" s="148"/>
      <c r="CF221" s="148"/>
      <c r="CG221" s="148"/>
      <c r="CH221" s="148"/>
      <c r="CI221" s="148"/>
      <c r="CJ221" s="148"/>
      <c r="CK221" s="148"/>
      <c r="CL221" s="148"/>
      <c r="CM221" s="148"/>
      <c r="CN221" s="148"/>
      <c r="CO221" s="148"/>
      <c r="CP221" s="148"/>
      <c r="CQ221" s="148"/>
      <c r="CR221" s="148"/>
      <c r="CS221" s="148"/>
      <c r="CT221" s="148"/>
      <c r="CU221" s="148"/>
      <c r="CV221" s="148"/>
      <c r="CW221" s="148"/>
      <c r="CX221" s="148"/>
      <c r="CY221" s="148"/>
      <c r="CZ221" s="148"/>
      <c r="DA221" s="148"/>
      <c r="DB221" s="148"/>
      <c r="DC221" s="148"/>
      <c r="DD221" s="148"/>
      <c r="DE221" s="148"/>
      <c r="DF221" s="148"/>
      <c r="DG221" s="148"/>
      <c r="DH221" s="148"/>
      <c r="DI221" s="148"/>
      <c r="DJ221" s="148"/>
      <c r="DK221" s="148"/>
      <c r="DL221" s="148"/>
      <c r="DM221" s="148"/>
      <c r="DN221" s="148"/>
      <c r="DO221" s="148"/>
      <c r="DP221" s="148"/>
      <c r="DQ221" s="148"/>
      <c r="DR221" s="148"/>
      <c r="DS221" s="148"/>
      <c r="DT221" s="148"/>
      <c r="DU221" s="148"/>
      <c r="DV221" s="148"/>
      <c r="DW221" s="148"/>
      <c r="DX221" s="148"/>
      <c r="DY221" s="148"/>
      <c r="DZ221" s="148"/>
      <c r="EA221" s="148"/>
      <c r="EB221" s="148"/>
      <c r="EC221" s="148"/>
      <c r="ED221" s="148"/>
      <c r="EE221" s="148"/>
      <c r="EF221" s="148"/>
      <c r="EG221" s="148"/>
      <c r="EH221" s="148"/>
      <c r="EI221" s="148"/>
      <c r="EJ221" s="148"/>
      <c r="EK221" s="148"/>
      <c r="EL221" s="148"/>
      <c r="EM221" s="148"/>
      <c r="EN221" s="148"/>
      <c r="EO221" s="148"/>
      <c r="EP221" s="148"/>
      <c r="EQ221" s="148"/>
      <c r="ER221" s="148"/>
      <c r="ES221" s="148"/>
      <c r="ET221" s="148"/>
      <c r="EU221" s="148"/>
      <c r="EV221" s="148"/>
      <c r="EW221" s="148"/>
      <c r="EX221" s="148"/>
      <c r="EY221" s="148"/>
      <c r="EZ221" s="148"/>
      <c r="FA221" s="148"/>
      <c r="FB221" s="148"/>
      <c r="FC221" s="148"/>
      <c r="FD221" s="148"/>
      <c r="FE221" s="148"/>
      <c r="FF221" s="148"/>
      <c r="FG221" s="148"/>
      <c r="FH221" s="148"/>
      <c r="FI221" s="148"/>
      <c r="FJ221" s="148"/>
      <c r="FK221" s="148"/>
      <c r="FL221" s="148"/>
      <c r="FM221" s="148"/>
      <c r="FN221" s="148"/>
      <c r="FO221" s="148"/>
      <c r="FP221" s="148"/>
      <c r="FQ221" s="148"/>
      <c r="FR221" s="148"/>
      <c r="FS221" s="148"/>
      <c r="FT221" s="148"/>
      <c r="FU221" s="148"/>
      <c r="FV221" s="148"/>
      <c r="FW221" s="148"/>
      <c r="FX221" s="148"/>
      <c r="FY221" s="148"/>
      <c r="FZ221" s="148"/>
      <c r="GA221" s="148"/>
      <c r="GB221" s="148"/>
      <c r="GC221" s="148"/>
      <c r="GD221" s="148"/>
      <c r="GE221" s="148"/>
      <c r="GF221" s="148"/>
      <c r="GG221" s="148"/>
      <c r="GH221" s="148"/>
      <c r="GI221" s="148"/>
      <c r="GJ221" s="148"/>
      <c r="GK221" s="148"/>
      <c r="GL221" s="148"/>
      <c r="GM221" s="148"/>
      <c r="GN221" s="148"/>
      <c r="GO221" s="148"/>
      <c r="GP221" s="148"/>
      <c r="GQ221" s="148"/>
      <c r="GR221" s="148"/>
      <c r="GS221" s="148"/>
      <c r="GT221" s="148"/>
      <c r="GU221" s="148"/>
      <c r="GV221" s="148"/>
      <c r="GW221" s="148"/>
      <c r="GX221" s="148"/>
      <c r="GY221" s="148"/>
      <c r="GZ221" s="148"/>
      <c r="HA221" s="148"/>
      <c r="HB221" s="148"/>
      <c r="HC221" s="148"/>
      <c r="HD221" s="148"/>
      <c r="HE221" s="148"/>
      <c r="HF221" s="148"/>
      <c r="HG221" s="148"/>
      <c r="HH221" s="148"/>
      <c r="HI221" s="148"/>
      <c r="HJ221" s="148"/>
      <c r="HK221" s="148"/>
      <c r="HL221" s="148"/>
      <c r="HM221" s="148"/>
      <c r="HN221" s="148"/>
      <c r="HO221" s="148"/>
      <c r="HP221" s="148"/>
      <c r="HQ221" s="148"/>
      <c r="HR221" s="148"/>
      <c r="HS221" s="148"/>
      <c r="HT221" s="148"/>
      <c r="HU221" s="148"/>
      <c r="HV221" s="148"/>
      <c r="HW221" s="148"/>
      <c r="HX221" s="148"/>
      <c r="HY221" s="148"/>
      <c r="HZ221" s="148"/>
      <c r="IA221" s="148"/>
      <c r="IB221" s="148"/>
      <c r="IC221" s="148"/>
      <c r="ID221" s="148"/>
      <c r="IE221" s="148"/>
      <c r="IF221" s="148"/>
      <c r="IG221" s="148"/>
      <c r="IH221" s="148"/>
      <c r="II221" s="148"/>
      <c r="IJ221" s="148"/>
      <c r="IK221" s="148"/>
      <c r="IL221" s="148"/>
      <c r="IM221" s="148"/>
      <c r="IN221" s="148"/>
      <c r="IO221" s="148"/>
    </row>
    <row r="222" spans="1:249" s="150" customFormat="1" x14ac:dyDescent="0.25">
      <c r="A222" s="1" t="s">
        <v>105</v>
      </c>
      <c r="B222" s="10"/>
      <c r="C222" s="148"/>
      <c r="D222" s="148"/>
      <c r="E222" s="148"/>
      <c r="F222" s="148"/>
      <c r="G222" s="149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  <c r="Z222" s="148"/>
      <c r="AA222" s="148"/>
      <c r="AB222" s="148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48"/>
      <c r="AS222" s="148"/>
      <c r="AT222" s="148"/>
      <c r="AU222" s="148"/>
      <c r="AV222" s="148"/>
      <c r="AW222" s="148"/>
      <c r="AX222" s="148"/>
      <c r="AY222" s="148"/>
      <c r="AZ222" s="148"/>
      <c r="BA222" s="148"/>
      <c r="BB222" s="148"/>
      <c r="BC222" s="148"/>
      <c r="BD222" s="148"/>
      <c r="BE222" s="148"/>
      <c r="BF222" s="148"/>
      <c r="BG222" s="148"/>
      <c r="BH222" s="148"/>
      <c r="BI222" s="148"/>
      <c r="BJ222" s="148"/>
      <c r="BK222" s="148"/>
      <c r="BL222" s="148"/>
      <c r="BM222" s="148"/>
      <c r="BN222" s="148"/>
      <c r="BO222" s="148"/>
      <c r="BP222" s="148"/>
      <c r="BQ222" s="148"/>
      <c r="BR222" s="148"/>
      <c r="BS222" s="148"/>
      <c r="BT222" s="148"/>
      <c r="BU222" s="148"/>
      <c r="BV222" s="148"/>
      <c r="BW222" s="148"/>
      <c r="BX222" s="148"/>
      <c r="BY222" s="148"/>
      <c r="BZ222" s="148"/>
      <c r="CA222" s="148"/>
      <c r="CB222" s="148"/>
      <c r="CC222" s="148"/>
      <c r="CD222" s="148"/>
      <c r="CE222" s="148"/>
      <c r="CF222" s="148"/>
      <c r="CG222" s="148"/>
      <c r="CH222" s="148"/>
      <c r="CI222" s="148"/>
      <c r="CJ222" s="148"/>
      <c r="CK222" s="148"/>
      <c r="CL222" s="148"/>
      <c r="CM222" s="148"/>
      <c r="CN222" s="148"/>
      <c r="CO222" s="148"/>
      <c r="CP222" s="148"/>
      <c r="CQ222" s="148"/>
      <c r="CR222" s="148"/>
      <c r="CS222" s="148"/>
      <c r="CT222" s="148"/>
      <c r="CU222" s="148"/>
      <c r="CV222" s="148"/>
      <c r="CW222" s="148"/>
      <c r="CX222" s="148"/>
      <c r="CY222" s="148"/>
      <c r="CZ222" s="148"/>
      <c r="DA222" s="148"/>
      <c r="DB222" s="148"/>
      <c r="DC222" s="148"/>
      <c r="DD222" s="148"/>
      <c r="DE222" s="148"/>
      <c r="DF222" s="148"/>
      <c r="DG222" s="148"/>
      <c r="DH222" s="148"/>
      <c r="DI222" s="148"/>
      <c r="DJ222" s="148"/>
      <c r="DK222" s="148"/>
      <c r="DL222" s="148"/>
      <c r="DM222" s="148"/>
      <c r="DN222" s="148"/>
      <c r="DO222" s="148"/>
      <c r="DP222" s="148"/>
      <c r="DQ222" s="148"/>
      <c r="DR222" s="148"/>
      <c r="DS222" s="148"/>
      <c r="DT222" s="148"/>
      <c r="DU222" s="148"/>
      <c r="DV222" s="148"/>
      <c r="DW222" s="148"/>
      <c r="DX222" s="148"/>
      <c r="DY222" s="148"/>
      <c r="DZ222" s="148"/>
      <c r="EA222" s="148"/>
      <c r="EB222" s="148"/>
      <c r="EC222" s="148"/>
      <c r="ED222" s="148"/>
      <c r="EE222" s="148"/>
      <c r="EF222" s="148"/>
      <c r="EG222" s="148"/>
      <c r="EH222" s="148"/>
      <c r="EI222" s="148"/>
      <c r="EJ222" s="148"/>
      <c r="EK222" s="148"/>
      <c r="EL222" s="148"/>
      <c r="EM222" s="148"/>
      <c r="EN222" s="148"/>
      <c r="EO222" s="148"/>
      <c r="EP222" s="148"/>
      <c r="EQ222" s="148"/>
      <c r="ER222" s="148"/>
      <c r="ES222" s="148"/>
      <c r="ET222" s="148"/>
      <c r="EU222" s="148"/>
      <c r="EV222" s="148"/>
      <c r="EW222" s="148"/>
      <c r="EX222" s="148"/>
      <c r="EY222" s="148"/>
      <c r="EZ222" s="148"/>
      <c r="FA222" s="148"/>
      <c r="FB222" s="148"/>
      <c r="FC222" s="148"/>
      <c r="FD222" s="148"/>
      <c r="FE222" s="148"/>
      <c r="FF222" s="148"/>
      <c r="FG222" s="148"/>
      <c r="FH222" s="148"/>
      <c r="FI222" s="148"/>
      <c r="FJ222" s="148"/>
      <c r="FK222" s="148"/>
      <c r="FL222" s="148"/>
      <c r="FM222" s="148"/>
      <c r="FN222" s="148"/>
      <c r="FO222" s="148"/>
      <c r="FP222" s="148"/>
      <c r="FQ222" s="148"/>
      <c r="FR222" s="148"/>
      <c r="FS222" s="148"/>
      <c r="FT222" s="148"/>
      <c r="FU222" s="148"/>
      <c r="FV222" s="148"/>
      <c r="FW222" s="148"/>
      <c r="FX222" s="148"/>
      <c r="FY222" s="148"/>
      <c r="FZ222" s="148"/>
      <c r="GA222" s="148"/>
      <c r="GB222" s="148"/>
      <c r="GC222" s="148"/>
      <c r="GD222" s="148"/>
      <c r="GE222" s="148"/>
      <c r="GF222" s="148"/>
      <c r="GG222" s="148"/>
      <c r="GH222" s="148"/>
      <c r="GI222" s="148"/>
      <c r="GJ222" s="148"/>
      <c r="GK222" s="148"/>
      <c r="GL222" s="148"/>
      <c r="GM222" s="148"/>
      <c r="GN222" s="148"/>
      <c r="GO222" s="148"/>
      <c r="GP222" s="148"/>
      <c r="GQ222" s="148"/>
      <c r="GR222" s="148"/>
      <c r="GS222" s="148"/>
      <c r="GT222" s="148"/>
      <c r="GU222" s="148"/>
      <c r="GV222" s="148"/>
      <c r="GW222" s="148"/>
      <c r="GX222" s="148"/>
      <c r="GY222" s="148"/>
      <c r="GZ222" s="148"/>
      <c r="HA222" s="148"/>
      <c r="HB222" s="148"/>
      <c r="HC222" s="148"/>
      <c r="HD222" s="148"/>
      <c r="HE222" s="148"/>
      <c r="HF222" s="148"/>
      <c r="HG222" s="148"/>
      <c r="HH222" s="148"/>
      <c r="HI222" s="148"/>
      <c r="HJ222" s="148"/>
      <c r="HK222" s="148"/>
      <c r="HL222" s="148"/>
      <c r="HM222" s="148"/>
      <c r="HN222" s="148"/>
      <c r="HO222" s="148"/>
      <c r="HP222" s="148"/>
      <c r="HQ222" s="148"/>
      <c r="HR222" s="148"/>
      <c r="HS222" s="148"/>
      <c r="HT222" s="148"/>
      <c r="HU222" s="148"/>
      <c r="HV222" s="148"/>
      <c r="HW222" s="148"/>
      <c r="HX222" s="148"/>
      <c r="HY222" s="148"/>
      <c r="HZ222" s="148"/>
      <c r="IA222" s="148"/>
      <c r="IB222" s="148"/>
      <c r="IC222" s="148"/>
      <c r="ID222" s="148"/>
      <c r="IE222" s="148"/>
      <c r="IF222" s="148"/>
      <c r="IG222" s="148"/>
      <c r="IH222" s="148"/>
      <c r="II222" s="148"/>
      <c r="IJ222" s="148"/>
      <c r="IK222" s="148"/>
      <c r="IL222" s="148"/>
      <c r="IM222" s="148"/>
      <c r="IN222" s="148"/>
      <c r="IO222" s="148"/>
    </row>
    <row r="223" spans="1:249" s="150" customFormat="1" x14ac:dyDescent="0.25">
      <c r="A223" s="100" t="s">
        <v>106</v>
      </c>
      <c r="B223" s="10"/>
      <c r="C223" s="148"/>
      <c r="D223" s="148"/>
      <c r="E223" s="148"/>
      <c r="F223" s="148"/>
      <c r="G223" s="149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148"/>
      <c r="AA223" s="148"/>
      <c r="AB223" s="148"/>
      <c r="AC223" s="148"/>
      <c r="AD223" s="148"/>
      <c r="AE223" s="148"/>
      <c r="AF223" s="148"/>
      <c r="AG223" s="148"/>
      <c r="AH223" s="148"/>
      <c r="AI223" s="148"/>
      <c r="AJ223" s="148"/>
      <c r="AK223" s="148"/>
      <c r="AL223" s="148"/>
      <c r="AM223" s="148"/>
      <c r="AN223" s="148"/>
      <c r="AO223" s="148"/>
      <c r="AP223" s="148"/>
      <c r="AQ223" s="148"/>
      <c r="AR223" s="148"/>
      <c r="AS223" s="148"/>
      <c r="AT223" s="148"/>
      <c r="AU223" s="148"/>
      <c r="AV223" s="148"/>
      <c r="AW223" s="148"/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  <c r="BI223" s="148"/>
      <c r="BJ223" s="148"/>
      <c r="BK223" s="148"/>
      <c r="BL223" s="148"/>
      <c r="BM223" s="148"/>
      <c r="BN223" s="148"/>
      <c r="BO223" s="148"/>
      <c r="BP223" s="148"/>
      <c r="BQ223" s="148"/>
      <c r="BR223" s="148"/>
      <c r="BS223" s="148"/>
      <c r="BT223" s="148"/>
      <c r="BU223" s="148"/>
      <c r="BV223" s="148"/>
      <c r="BW223" s="148"/>
      <c r="BX223" s="148"/>
      <c r="BY223" s="148"/>
      <c r="BZ223" s="148"/>
      <c r="CA223" s="148"/>
      <c r="CB223" s="148"/>
      <c r="CC223" s="148"/>
      <c r="CD223" s="148"/>
      <c r="CE223" s="148"/>
      <c r="CF223" s="148"/>
      <c r="CG223" s="148"/>
      <c r="CH223" s="148"/>
      <c r="CI223" s="148"/>
      <c r="CJ223" s="148"/>
      <c r="CK223" s="148"/>
      <c r="CL223" s="148"/>
      <c r="CM223" s="148"/>
      <c r="CN223" s="148"/>
      <c r="CO223" s="148"/>
      <c r="CP223" s="148"/>
      <c r="CQ223" s="148"/>
      <c r="CR223" s="148"/>
      <c r="CS223" s="148"/>
      <c r="CT223" s="148"/>
      <c r="CU223" s="148"/>
      <c r="CV223" s="148"/>
      <c r="CW223" s="148"/>
      <c r="CX223" s="148"/>
      <c r="CY223" s="148"/>
      <c r="CZ223" s="148"/>
      <c r="DA223" s="148"/>
      <c r="DB223" s="148"/>
      <c r="DC223" s="148"/>
      <c r="DD223" s="148"/>
      <c r="DE223" s="148"/>
      <c r="DF223" s="148"/>
      <c r="DG223" s="148"/>
      <c r="DH223" s="148"/>
      <c r="DI223" s="148"/>
      <c r="DJ223" s="148"/>
      <c r="DK223" s="148"/>
      <c r="DL223" s="148"/>
      <c r="DM223" s="148"/>
      <c r="DN223" s="148"/>
      <c r="DO223" s="148"/>
      <c r="DP223" s="148"/>
      <c r="DQ223" s="148"/>
      <c r="DR223" s="148"/>
      <c r="DS223" s="148"/>
      <c r="DT223" s="148"/>
      <c r="DU223" s="148"/>
      <c r="DV223" s="148"/>
      <c r="DW223" s="148"/>
      <c r="DX223" s="148"/>
      <c r="DY223" s="148"/>
      <c r="DZ223" s="148"/>
      <c r="EA223" s="148"/>
      <c r="EB223" s="148"/>
      <c r="EC223" s="148"/>
      <c r="ED223" s="148"/>
      <c r="EE223" s="148"/>
      <c r="EF223" s="148"/>
      <c r="EG223" s="148"/>
      <c r="EH223" s="148"/>
      <c r="EI223" s="148"/>
      <c r="EJ223" s="148"/>
      <c r="EK223" s="148"/>
      <c r="EL223" s="148"/>
      <c r="EM223" s="148"/>
      <c r="EN223" s="148"/>
      <c r="EO223" s="148"/>
      <c r="EP223" s="148"/>
      <c r="EQ223" s="148"/>
      <c r="ER223" s="148"/>
      <c r="ES223" s="148"/>
      <c r="ET223" s="148"/>
      <c r="EU223" s="148"/>
      <c r="EV223" s="148"/>
      <c r="EW223" s="148"/>
      <c r="EX223" s="148"/>
      <c r="EY223" s="148"/>
      <c r="EZ223" s="148"/>
      <c r="FA223" s="148"/>
      <c r="FB223" s="148"/>
      <c r="FC223" s="148"/>
      <c r="FD223" s="148"/>
      <c r="FE223" s="148"/>
      <c r="FF223" s="148"/>
      <c r="FG223" s="148"/>
      <c r="FH223" s="148"/>
      <c r="FI223" s="148"/>
      <c r="FJ223" s="148"/>
      <c r="FK223" s="148"/>
      <c r="FL223" s="148"/>
      <c r="FM223" s="148"/>
      <c r="FN223" s="148"/>
      <c r="FO223" s="148"/>
      <c r="FP223" s="148"/>
      <c r="FQ223" s="148"/>
      <c r="FR223" s="148"/>
      <c r="FS223" s="148"/>
      <c r="FT223" s="148"/>
      <c r="FU223" s="148"/>
      <c r="FV223" s="148"/>
      <c r="FW223" s="148"/>
      <c r="FX223" s="148"/>
      <c r="FY223" s="148"/>
      <c r="FZ223" s="148"/>
      <c r="GA223" s="148"/>
      <c r="GB223" s="148"/>
      <c r="GC223" s="148"/>
      <c r="GD223" s="148"/>
      <c r="GE223" s="148"/>
      <c r="GF223" s="148"/>
      <c r="GG223" s="148"/>
      <c r="GH223" s="148"/>
      <c r="GI223" s="148"/>
      <c r="GJ223" s="148"/>
      <c r="GK223" s="148"/>
      <c r="GL223" s="148"/>
      <c r="GM223" s="148"/>
      <c r="GN223" s="148"/>
      <c r="GO223" s="148"/>
      <c r="GP223" s="148"/>
      <c r="GQ223" s="148"/>
      <c r="GR223" s="148"/>
      <c r="GS223" s="148"/>
      <c r="GT223" s="148"/>
      <c r="GU223" s="148"/>
      <c r="GV223" s="148"/>
      <c r="GW223" s="148"/>
      <c r="GX223" s="148"/>
      <c r="GY223" s="148"/>
      <c r="GZ223" s="148"/>
      <c r="HA223" s="148"/>
      <c r="HB223" s="148"/>
      <c r="HC223" s="148"/>
      <c r="HD223" s="148"/>
      <c r="HE223" s="148"/>
      <c r="HF223" s="148"/>
      <c r="HG223" s="148"/>
      <c r="HH223" s="148"/>
      <c r="HI223" s="148"/>
      <c r="HJ223" s="148"/>
      <c r="HK223" s="148"/>
      <c r="HL223" s="148"/>
      <c r="HM223" s="148"/>
      <c r="HN223" s="148"/>
      <c r="HO223" s="148"/>
      <c r="HP223" s="148"/>
      <c r="HQ223" s="148"/>
      <c r="HR223" s="148"/>
      <c r="HS223" s="148"/>
      <c r="HT223" s="148"/>
      <c r="HU223" s="148"/>
      <c r="HV223" s="148"/>
      <c r="HW223" s="148"/>
      <c r="HX223" s="148"/>
      <c r="HY223" s="148"/>
      <c r="HZ223" s="148"/>
      <c r="IA223" s="148"/>
      <c r="IB223" s="148"/>
      <c r="IC223" s="148"/>
      <c r="ID223" s="148"/>
      <c r="IE223" s="148"/>
      <c r="IF223" s="148"/>
      <c r="IG223" s="148"/>
      <c r="IH223" s="148"/>
      <c r="II223" s="148"/>
      <c r="IJ223" s="148"/>
      <c r="IK223" s="148"/>
      <c r="IL223" s="148"/>
      <c r="IM223" s="148"/>
      <c r="IN223" s="148"/>
      <c r="IO223" s="148"/>
    </row>
    <row r="224" spans="1:249" s="148" customFormat="1" x14ac:dyDescent="0.25">
      <c r="A224" s="10"/>
      <c r="B224" s="10"/>
      <c r="G224" s="149"/>
    </row>
    <row r="225" spans="1:250" s="148" customFormat="1" x14ac:dyDescent="0.25">
      <c r="A225" s="159" t="s">
        <v>107</v>
      </c>
      <c r="B225" s="10"/>
      <c r="G225" s="149"/>
    </row>
    <row r="226" spans="1:250" s="148" customFormat="1" x14ac:dyDescent="0.25">
      <c r="A226" s="160" t="s">
        <v>108</v>
      </c>
      <c r="B226" s="10"/>
      <c r="G226" s="149"/>
    </row>
    <row r="227" spans="1:250" s="149" customFormat="1" x14ac:dyDescent="0.25">
      <c r="A227" s="100" t="s">
        <v>109</v>
      </c>
      <c r="B227" s="10"/>
      <c r="C227" s="148"/>
      <c r="D227" s="148"/>
      <c r="E227" s="148"/>
      <c r="F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8"/>
      <c r="BC227" s="148"/>
      <c r="BD227" s="148"/>
      <c r="BE227" s="148"/>
      <c r="BF227" s="148"/>
      <c r="BG227" s="148"/>
      <c r="BH227" s="148"/>
      <c r="BI227" s="148"/>
      <c r="BJ227" s="148"/>
      <c r="BK227" s="148"/>
      <c r="BL227" s="148"/>
      <c r="BM227" s="148"/>
      <c r="BN227" s="148"/>
      <c r="BO227" s="148"/>
      <c r="BP227" s="148"/>
      <c r="BQ227" s="148"/>
      <c r="BR227" s="148"/>
      <c r="BS227" s="148"/>
      <c r="BT227" s="148"/>
      <c r="BU227" s="148"/>
      <c r="BV227" s="148"/>
      <c r="BW227" s="148"/>
      <c r="BX227" s="148"/>
      <c r="BY227" s="148"/>
      <c r="BZ227" s="148"/>
      <c r="CA227" s="148"/>
      <c r="CB227" s="148"/>
      <c r="CC227" s="148"/>
      <c r="CD227" s="148"/>
      <c r="CE227" s="148"/>
      <c r="CF227" s="148"/>
      <c r="CG227" s="148"/>
      <c r="CH227" s="148"/>
      <c r="CI227" s="148"/>
      <c r="CJ227" s="148"/>
      <c r="CK227" s="148"/>
      <c r="CL227" s="148"/>
      <c r="CM227" s="148"/>
      <c r="CN227" s="148"/>
      <c r="CO227" s="148"/>
      <c r="CP227" s="148"/>
      <c r="CQ227" s="148"/>
      <c r="CR227" s="148"/>
      <c r="CS227" s="148"/>
      <c r="CT227" s="148"/>
      <c r="CU227" s="148"/>
      <c r="CV227" s="148"/>
      <c r="CW227" s="148"/>
      <c r="CX227" s="148"/>
      <c r="CY227" s="148"/>
      <c r="CZ227" s="148"/>
      <c r="DA227" s="148"/>
      <c r="DB227" s="148"/>
      <c r="DC227" s="148"/>
      <c r="DD227" s="148"/>
      <c r="DE227" s="148"/>
      <c r="DF227" s="148"/>
      <c r="DG227" s="148"/>
      <c r="DH227" s="148"/>
      <c r="DI227" s="148"/>
      <c r="DJ227" s="148"/>
      <c r="DK227" s="148"/>
      <c r="DL227" s="148"/>
      <c r="DM227" s="148"/>
      <c r="DN227" s="148"/>
      <c r="DO227" s="148"/>
      <c r="DP227" s="148"/>
      <c r="DQ227" s="148"/>
      <c r="DR227" s="148"/>
      <c r="DS227" s="148"/>
      <c r="DT227" s="148"/>
      <c r="DU227" s="148"/>
      <c r="DV227" s="148"/>
      <c r="DW227" s="148"/>
      <c r="DX227" s="148"/>
      <c r="DY227" s="148"/>
      <c r="DZ227" s="148"/>
      <c r="EA227" s="148"/>
      <c r="EB227" s="148"/>
      <c r="EC227" s="148"/>
      <c r="ED227" s="148"/>
      <c r="EE227" s="148"/>
      <c r="EF227" s="148"/>
      <c r="EG227" s="148"/>
      <c r="EH227" s="148"/>
      <c r="EI227" s="148"/>
      <c r="EJ227" s="148"/>
      <c r="EK227" s="148"/>
      <c r="EL227" s="148"/>
      <c r="EM227" s="148"/>
      <c r="EN227" s="148"/>
      <c r="EO227" s="148"/>
      <c r="EP227" s="148"/>
      <c r="EQ227" s="148"/>
      <c r="ER227" s="148"/>
      <c r="ES227" s="148"/>
      <c r="ET227" s="148"/>
      <c r="EU227" s="148"/>
      <c r="EV227" s="148"/>
      <c r="EW227" s="148"/>
      <c r="EX227" s="148"/>
      <c r="EY227" s="148"/>
      <c r="EZ227" s="148"/>
      <c r="FA227" s="148"/>
      <c r="FB227" s="148"/>
      <c r="FC227" s="148"/>
      <c r="FD227" s="148"/>
      <c r="FE227" s="148"/>
      <c r="FF227" s="148"/>
      <c r="FG227" s="148"/>
      <c r="FH227" s="148"/>
      <c r="FI227" s="148"/>
      <c r="FJ227" s="148"/>
      <c r="FK227" s="148"/>
      <c r="FL227" s="148"/>
      <c r="FM227" s="148"/>
      <c r="FN227" s="148"/>
      <c r="FO227" s="148"/>
      <c r="FP227" s="148"/>
      <c r="FQ227" s="148"/>
      <c r="FR227" s="148"/>
      <c r="FS227" s="148"/>
      <c r="FT227" s="148"/>
      <c r="FU227" s="148"/>
      <c r="FV227" s="148"/>
      <c r="FW227" s="148"/>
      <c r="FX227" s="148"/>
      <c r="FY227" s="148"/>
      <c r="FZ227" s="148"/>
      <c r="GA227" s="148"/>
      <c r="GB227" s="148"/>
      <c r="GC227" s="148"/>
      <c r="GD227" s="148"/>
      <c r="GE227" s="148"/>
      <c r="GF227" s="148"/>
      <c r="GG227" s="148"/>
      <c r="GH227" s="148"/>
      <c r="GI227" s="148"/>
      <c r="GJ227" s="148"/>
      <c r="GK227" s="148"/>
      <c r="GL227" s="148"/>
      <c r="GM227" s="148"/>
      <c r="GN227" s="148"/>
      <c r="GO227" s="148"/>
      <c r="GP227" s="148"/>
      <c r="GQ227" s="148"/>
      <c r="GR227" s="148"/>
      <c r="GS227" s="148"/>
      <c r="GT227" s="148"/>
      <c r="GU227" s="148"/>
      <c r="GV227" s="148"/>
      <c r="GW227" s="148"/>
      <c r="GX227" s="148"/>
      <c r="GY227" s="148"/>
      <c r="GZ227" s="148"/>
      <c r="HA227" s="148"/>
      <c r="HB227" s="148"/>
      <c r="HC227" s="148"/>
      <c r="HD227" s="148"/>
      <c r="HE227" s="148"/>
      <c r="HF227" s="148"/>
      <c r="HG227" s="148"/>
      <c r="HH227" s="148"/>
      <c r="HI227" s="148"/>
      <c r="HJ227" s="148"/>
      <c r="HK227" s="148"/>
      <c r="HL227" s="148"/>
      <c r="HM227" s="148"/>
      <c r="HN227" s="148"/>
      <c r="HO227" s="148"/>
      <c r="HP227" s="148"/>
      <c r="HQ227" s="148"/>
      <c r="HR227" s="148"/>
      <c r="HS227" s="148"/>
      <c r="HT227" s="148"/>
      <c r="HU227" s="148"/>
      <c r="HV227" s="148"/>
      <c r="HW227" s="148"/>
      <c r="HX227" s="148"/>
      <c r="HY227" s="148"/>
      <c r="HZ227" s="148"/>
      <c r="IA227" s="148"/>
      <c r="IB227" s="148"/>
      <c r="IC227" s="148"/>
      <c r="ID227" s="148"/>
      <c r="IE227" s="148"/>
      <c r="IF227" s="148"/>
      <c r="IG227" s="148"/>
      <c r="IH227" s="148"/>
      <c r="II227" s="148"/>
      <c r="IJ227" s="148"/>
      <c r="IK227" s="148"/>
      <c r="IL227" s="148"/>
      <c r="IM227" s="148"/>
      <c r="IN227" s="148"/>
      <c r="IO227" s="148"/>
      <c r="IP227" s="148"/>
    </row>
    <row r="228" spans="1:250" s="11" customFormat="1" x14ac:dyDescent="0.25">
      <c r="A228" s="10"/>
      <c r="B228" s="10"/>
      <c r="C228" s="10"/>
      <c r="D228" s="10"/>
      <c r="E228" s="10"/>
      <c r="F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</row>
    <row r="229" spans="1:250" s="11" customFormat="1" x14ac:dyDescent="0.25">
      <c r="A229" s="10"/>
      <c r="B229" s="10"/>
      <c r="C229" s="10"/>
      <c r="D229" s="10"/>
      <c r="E229" s="10"/>
      <c r="F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</row>
  </sheetData>
  <printOptions horizontalCentered="1"/>
  <pageMargins left="0.70866141732283472" right="0.5118110236220472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G400"/>
  <sheetViews>
    <sheetView zoomScaleNormal="100" workbookViewId="0">
      <pane ySplit="8" topLeftCell="A385" activePane="bottomLeft" state="frozen"/>
      <selection activeCell="D201" sqref="D201"/>
      <selection pane="bottomLeft" activeCell="A392" sqref="A392"/>
    </sheetView>
  </sheetViews>
  <sheetFormatPr defaultColWidth="15.5703125" defaultRowHeight="15.75" x14ac:dyDescent="0.25"/>
  <cols>
    <col min="1" max="1" width="53.42578125" style="101" customWidth="1"/>
    <col min="2" max="3" width="11.28515625" style="102" bestFit="1" customWidth="1"/>
    <col min="4" max="4" width="11" style="102" bestFit="1" customWidth="1"/>
    <col min="5" max="7" width="10.28515625" style="102" bestFit="1" customWidth="1"/>
    <col min="8" max="10" width="16" style="102" bestFit="1" customWidth="1"/>
    <col min="11" max="13" width="12" style="102" bestFit="1" customWidth="1"/>
    <col min="14" max="16" width="14.7109375" style="102" bestFit="1" customWidth="1"/>
    <col min="17" max="19" width="10.85546875" style="102" bestFit="1" customWidth="1"/>
    <col min="20" max="22" width="16.28515625" style="102" bestFit="1" customWidth="1"/>
    <col min="23" max="23" width="12.85546875" style="102" customWidth="1"/>
    <col min="24" max="24" width="12.7109375" style="102" customWidth="1"/>
    <col min="25" max="25" width="13.140625" style="102" customWidth="1"/>
    <col min="26" max="26" width="12.7109375" style="102" bestFit="1" customWidth="1"/>
    <col min="27" max="27" width="13.140625" style="102" customWidth="1"/>
    <col min="28" max="28" width="12.42578125" style="102" customWidth="1"/>
    <col min="29" max="169" width="29.28515625" style="102" customWidth="1"/>
    <col min="170" max="170" width="42.42578125" style="102" customWidth="1"/>
    <col min="171" max="173" width="12.42578125" style="102" customWidth="1"/>
    <col min="174" max="176" width="10.85546875" style="102" customWidth="1"/>
    <col min="177" max="179" width="14.5703125" style="102" bestFit="1" customWidth="1"/>
    <col min="180" max="182" width="11" style="102" customWidth="1"/>
    <col min="183" max="185" width="14.5703125" style="102" customWidth="1"/>
    <col min="186" max="188" width="15.28515625" style="102" customWidth="1"/>
    <col min="189" max="189" width="15.5703125" style="102"/>
    <col min="190" max="190" width="44.5703125" style="102" customWidth="1"/>
    <col min="191" max="191" width="13.85546875" style="102" customWidth="1"/>
    <col min="192" max="192" width="10.85546875" style="102" customWidth="1"/>
    <col min="193" max="193" width="14.5703125" style="102" customWidth="1"/>
    <col min="194" max="194" width="11" style="102" customWidth="1"/>
    <col min="195" max="195" width="10.85546875" style="102" customWidth="1"/>
    <col min="196" max="196" width="14.5703125" style="102" customWidth="1"/>
    <col min="197" max="198" width="15.5703125" style="102" customWidth="1"/>
    <col min="199" max="199" width="17.7109375" style="102" customWidth="1"/>
    <col min="200" max="425" width="29.28515625" style="102" customWidth="1"/>
    <col min="426" max="426" width="42.42578125" style="102" customWidth="1"/>
    <col min="427" max="429" width="12.42578125" style="102" customWidth="1"/>
    <col min="430" max="432" width="10.85546875" style="102" customWidth="1"/>
    <col min="433" max="435" width="14.5703125" style="102" bestFit="1" customWidth="1"/>
    <col min="436" max="438" width="11" style="102" customWidth="1"/>
    <col min="439" max="441" width="14.5703125" style="102" customWidth="1"/>
    <col min="442" max="444" width="15.28515625" style="102" customWidth="1"/>
    <col min="445" max="445" width="15.5703125" style="102"/>
    <col min="446" max="446" width="44.5703125" style="102" customWidth="1"/>
    <col min="447" max="447" width="13.85546875" style="102" customWidth="1"/>
    <col min="448" max="448" width="10.85546875" style="102" customWidth="1"/>
    <col min="449" max="449" width="14.5703125" style="102" customWidth="1"/>
    <col min="450" max="450" width="11" style="102" customWidth="1"/>
    <col min="451" max="451" width="10.85546875" style="102" customWidth="1"/>
    <col min="452" max="452" width="14.5703125" style="102" customWidth="1"/>
    <col min="453" max="454" width="15.5703125" style="102" customWidth="1"/>
    <col min="455" max="455" width="17.7109375" style="102" customWidth="1"/>
    <col min="456" max="681" width="29.28515625" style="102" customWidth="1"/>
    <col min="682" max="682" width="42.42578125" style="102" customWidth="1"/>
    <col min="683" max="685" width="12.42578125" style="102" customWidth="1"/>
    <col min="686" max="688" width="10.85546875" style="102" customWidth="1"/>
    <col min="689" max="691" width="14.5703125" style="102" bestFit="1" customWidth="1"/>
    <col min="692" max="694" width="11" style="102" customWidth="1"/>
    <col min="695" max="697" width="14.5703125" style="102" customWidth="1"/>
    <col min="698" max="700" width="15.28515625" style="102" customWidth="1"/>
    <col min="701" max="701" width="15.5703125" style="102"/>
    <col min="702" max="702" width="44.5703125" style="102" customWidth="1"/>
    <col min="703" max="703" width="13.85546875" style="102" customWidth="1"/>
    <col min="704" max="704" width="10.85546875" style="102" customWidth="1"/>
    <col min="705" max="705" width="14.5703125" style="102" customWidth="1"/>
    <col min="706" max="706" width="11" style="102" customWidth="1"/>
    <col min="707" max="707" width="10.85546875" style="102" customWidth="1"/>
    <col min="708" max="708" width="14.5703125" style="102" customWidth="1"/>
    <col min="709" max="710" width="15.5703125" style="102" customWidth="1"/>
    <col min="711" max="711" width="17.7109375" style="102" customWidth="1"/>
    <col min="712" max="937" width="29.28515625" style="102" customWidth="1"/>
    <col min="938" max="938" width="42.42578125" style="102" customWidth="1"/>
    <col min="939" max="941" width="12.42578125" style="102" customWidth="1"/>
    <col min="942" max="944" width="10.85546875" style="102" customWidth="1"/>
    <col min="945" max="947" width="14.5703125" style="102" bestFit="1" customWidth="1"/>
    <col min="948" max="950" width="11" style="102" customWidth="1"/>
    <col min="951" max="953" width="14.5703125" style="102" customWidth="1"/>
    <col min="954" max="956" width="15.28515625" style="102" customWidth="1"/>
    <col min="957" max="957" width="15.5703125" style="102"/>
    <col min="958" max="958" width="44.5703125" style="102" customWidth="1"/>
    <col min="959" max="959" width="13.85546875" style="102" customWidth="1"/>
    <col min="960" max="960" width="10.85546875" style="102" customWidth="1"/>
    <col min="961" max="961" width="14.5703125" style="102" customWidth="1"/>
    <col min="962" max="962" width="11" style="102" customWidth="1"/>
    <col min="963" max="963" width="10.85546875" style="102" customWidth="1"/>
    <col min="964" max="964" width="14.5703125" style="102" customWidth="1"/>
    <col min="965" max="966" width="15.5703125" style="102" customWidth="1"/>
    <col min="967" max="967" width="17.7109375" style="102" customWidth="1"/>
    <col min="968" max="1193" width="29.28515625" style="102" customWidth="1"/>
    <col min="1194" max="1194" width="42.42578125" style="102" customWidth="1"/>
    <col min="1195" max="1197" width="12.42578125" style="102" customWidth="1"/>
    <col min="1198" max="1200" width="10.85546875" style="102" customWidth="1"/>
    <col min="1201" max="1203" width="14.5703125" style="102" bestFit="1" customWidth="1"/>
    <col min="1204" max="1206" width="11" style="102" customWidth="1"/>
    <col min="1207" max="1209" width="14.5703125" style="102" customWidth="1"/>
    <col min="1210" max="1212" width="15.28515625" style="102" customWidth="1"/>
    <col min="1213" max="1213" width="15.5703125" style="102"/>
    <col min="1214" max="1214" width="44.5703125" style="102" customWidth="1"/>
    <col min="1215" max="1215" width="13.85546875" style="102" customWidth="1"/>
    <col min="1216" max="1216" width="10.85546875" style="102" customWidth="1"/>
    <col min="1217" max="1217" width="14.5703125" style="102" customWidth="1"/>
    <col min="1218" max="1218" width="11" style="102" customWidth="1"/>
    <col min="1219" max="1219" width="10.85546875" style="102" customWidth="1"/>
    <col min="1220" max="1220" width="14.5703125" style="102" customWidth="1"/>
    <col min="1221" max="1222" width="15.5703125" style="102" customWidth="1"/>
    <col min="1223" max="1223" width="17.7109375" style="102" customWidth="1"/>
    <col min="1224" max="1449" width="29.28515625" style="102" customWidth="1"/>
    <col min="1450" max="1450" width="42.42578125" style="102" customWidth="1"/>
    <col min="1451" max="1453" width="12.42578125" style="102" customWidth="1"/>
    <col min="1454" max="1456" width="10.85546875" style="102" customWidth="1"/>
    <col min="1457" max="1459" width="14.5703125" style="102" bestFit="1" customWidth="1"/>
    <col min="1460" max="1462" width="11" style="102" customWidth="1"/>
    <col min="1463" max="1465" width="14.5703125" style="102" customWidth="1"/>
    <col min="1466" max="1468" width="15.28515625" style="102" customWidth="1"/>
    <col min="1469" max="1469" width="15.5703125" style="102"/>
    <col min="1470" max="1470" width="44.5703125" style="102" customWidth="1"/>
    <col min="1471" max="1471" width="13.85546875" style="102" customWidth="1"/>
    <col min="1472" max="1472" width="10.85546875" style="102" customWidth="1"/>
    <col min="1473" max="1473" width="14.5703125" style="102" customWidth="1"/>
    <col min="1474" max="1474" width="11" style="102" customWidth="1"/>
    <col min="1475" max="1475" width="10.85546875" style="102" customWidth="1"/>
    <col min="1476" max="1476" width="14.5703125" style="102" customWidth="1"/>
    <col min="1477" max="1478" width="15.5703125" style="102" customWidth="1"/>
    <col min="1479" max="1479" width="17.7109375" style="102" customWidth="1"/>
    <col min="1480" max="1705" width="29.28515625" style="102" customWidth="1"/>
    <col min="1706" max="1706" width="42.42578125" style="102" customWidth="1"/>
    <col min="1707" max="1709" width="12.42578125" style="102" customWidth="1"/>
    <col min="1710" max="1712" width="10.85546875" style="102" customWidth="1"/>
    <col min="1713" max="1715" width="14.5703125" style="102" bestFit="1" customWidth="1"/>
    <col min="1716" max="1718" width="11" style="102" customWidth="1"/>
    <col min="1719" max="1721" width="14.5703125" style="102" customWidth="1"/>
    <col min="1722" max="1724" width="15.28515625" style="102" customWidth="1"/>
    <col min="1725" max="1725" width="15.5703125" style="102"/>
    <col min="1726" max="1726" width="44.5703125" style="102" customWidth="1"/>
    <col min="1727" max="1727" width="13.85546875" style="102" customWidth="1"/>
    <col min="1728" max="1728" width="10.85546875" style="102" customWidth="1"/>
    <col min="1729" max="1729" width="14.5703125" style="102" customWidth="1"/>
    <col min="1730" max="1730" width="11" style="102" customWidth="1"/>
    <col min="1731" max="1731" width="10.85546875" style="102" customWidth="1"/>
    <col min="1732" max="1732" width="14.5703125" style="102" customWidth="1"/>
    <col min="1733" max="1734" width="15.5703125" style="102" customWidth="1"/>
    <col min="1735" max="1735" width="17.7109375" style="102" customWidth="1"/>
    <col min="1736" max="1961" width="29.28515625" style="102" customWidth="1"/>
    <col min="1962" max="1962" width="42.42578125" style="102" customWidth="1"/>
    <col min="1963" max="1965" width="12.42578125" style="102" customWidth="1"/>
    <col min="1966" max="1968" width="10.85546875" style="102" customWidth="1"/>
    <col min="1969" max="1971" width="14.5703125" style="102" bestFit="1" customWidth="1"/>
    <col min="1972" max="1974" width="11" style="102" customWidth="1"/>
    <col min="1975" max="1977" width="14.5703125" style="102" customWidth="1"/>
    <col min="1978" max="1980" width="15.28515625" style="102" customWidth="1"/>
    <col min="1981" max="1981" width="15.5703125" style="102"/>
    <col min="1982" max="1982" width="44.5703125" style="102" customWidth="1"/>
    <col min="1983" max="1983" width="13.85546875" style="102" customWidth="1"/>
    <col min="1984" max="1984" width="10.85546875" style="102" customWidth="1"/>
    <col min="1985" max="1985" width="14.5703125" style="102" customWidth="1"/>
    <col min="1986" max="1986" width="11" style="102" customWidth="1"/>
    <col min="1987" max="1987" width="10.85546875" style="102" customWidth="1"/>
    <col min="1988" max="1988" width="14.5703125" style="102" customWidth="1"/>
    <col min="1989" max="1990" width="15.5703125" style="102" customWidth="1"/>
    <col min="1991" max="1991" width="17.7109375" style="102" customWidth="1"/>
    <col min="1992" max="2217" width="29.28515625" style="102" customWidth="1"/>
    <col min="2218" max="2218" width="42.42578125" style="102" customWidth="1"/>
    <col min="2219" max="2221" width="12.42578125" style="102" customWidth="1"/>
    <col min="2222" max="2224" width="10.85546875" style="102" customWidth="1"/>
    <col min="2225" max="2227" width="14.5703125" style="102" bestFit="1" customWidth="1"/>
    <col min="2228" max="2230" width="11" style="102" customWidth="1"/>
    <col min="2231" max="2233" width="14.5703125" style="102" customWidth="1"/>
    <col min="2234" max="2236" width="15.28515625" style="102" customWidth="1"/>
    <col min="2237" max="2237" width="15.5703125" style="102"/>
    <col min="2238" max="2238" width="44.5703125" style="102" customWidth="1"/>
    <col min="2239" max="2239" width="13.85546875" style="102" customWidth="1"/>
    <col min="2240" max="2240" width="10.85546875" style="102" customWidth="1"/>
    <col min="2241" max="2241" width="14.5703125" style="102" customWidth="1"/>
    <col min="2242" max="2242" width="11" style="102" customWidth="1"/>
    <col min="2243" max="2243" width="10.85546875" style="102" customWidth="1"/>
    <col min="2244" max="2244" width="14.5703125" style="102" customWidth="1"/>
    <col min="2245" max="2246" width="15.5703125" style="102" customWidth="1"/>
    <col min="2247" max="2247" width="17.7109375" style="102" customWidth="1"/>
    <col min="2248" max="2473" width="29.28515625" style="102" customWidth="1"/>
    <col min="2474" max="2474" width="42.42578125" style="102" customWidth="1"/>
    <col min="2475" max="2477" width="12.42578125" style="102" customWidth="1"/>
    <col min="2478" max="2480" width="10.85546875" style="102" customWidth="1"/>
    <col min="2481" max="2483" width="14.5703125" style="102" bestFit="1" customWidth="1"/>
    <col min="2484" max="2486" width="11" style="102" customWidth="1"/>
    <col min="2487" max="2489" width="14.5703125" style="102" customWidth="1"/>
    <col min="2490" max="2492" width="15.28515625" style="102" customWidth="1"/>
    <col min="2493" max="2493" width="15.5703125" style="102"/>
    <col min="2494" max="2494" width="44.5703125" style="102" customWidth="1"/>
    <col min="2495" max="2495" width="13.85546875" style="102" customWidth="1"/>
    <col min="2496" max="2496" width="10.85546875" style="102" customWidth="1"/>
    <col min="2497" max="2497" width="14.5703125" style="102" customWidth="1"/>
    <col min="2498" max="2498" width="11" style="102" customWidth="1"/>
    <col min="2499" max="2499" width="10.85546875" style="102" customWidth="1"/>
    <col min="2500" max="2500" width="14.5703125" style="102" customWidth="1"/>
    <col min="2501" max="2502" width="15.5703125" style="102" customWidth="1"/>
    <col min="2503" max="2503" width="17.7109375" style="102" customWidth="1"/>
    <col min="2504" max="2729" width="29.28515625" style="102" customWidth="1"/>
    <col min="2730" max="2730" width="42.42578125" style="102" customWidth="1"/>
    <col min="2731" max="2733" width="12.42578125" style="102" customWidth="1"/>
    <col min="2734" max="2736" width="10.85546875" style="102" customWidth="1"/>
    <col min="2737" max="2739" width="14.5703125" style="102" bestFit="1" customWidth="1"/>
    <col min="2740" max="2742" width="11" style="102" customWidth="1"/>
    <col min="2743" max="2745" width="14.5703125" style="102" customWidth="1"/>
    <col min="2746" max="2748" width="15.28515625" style="102" customWidth="1"/>
    <col min="2749" max="2749" width="15.5703125" style="102"/>
    <col min="2750" max="2750" width="44.5703125" style="102" customWidth="1"/>
    <col min="2751" max="2751" width="13.85546875" style="102" customWidth="1"/>
    <col min="2752" max="2752" width="10.85546875" style="102" customWidth="1"/>
    <col min="2753" max="2753" width="14.5703125" style="102" customWidth="1"/>
    <col min="2754" max="2754" width="11" style="102" customWidth="1"/>
    <col min="2755" max="2755" width="10.85546875" style="102" customWidth="1"/>
    <col min="2756" max="2756" width="14.5703125" style="102" customWidth="1"/>
    <col min="2757" max="2758" width="15.5703125" style="102" customWidth="1"/>
    <col min="2759" max="2759" width="17.7109375" style="102" customWidth="1"/>
    <col min="2760" max="2985" width="29.28515625" style="102" customWidth="1"/>
    <col min="2986" max="2986" width="42.42578125" style="102" customWidth="1"/>
    <col min="2987" max="2989" width="12.42578125" style="102" customWidth="1"/>
    <col min="2990" max="2992" width="10.85546875" style="102" customWidth="1"/>
    <col min="2993" max="2995" width="14.5703125" style="102" bestFit="1" customWidth="1"/>
    <col min="2996" max="2998" width="11" style="102" customWidth="1"/>
    <col min="2999" max="3001" width="14.5703125" style="102" customWidth="1"/>
    <col min="3002" max="3004" width="15.28515625" style="102" customWidth="1"/>
    <col min="3005" max="3005" width="15.5703125" style="102"/>
    <col min="3006" max="3006" width="44.5703125" style="102" customWidth="1"/>
    <col min="3007" max="3007" width="13.85546875" style="102" customWidth="1"/>
    <col min="3008" max="3008" width="10.85546875" style="102" customWidth="1"/>
    <col min="3009" max="3009" width="14.5703125" style="102" customWidth="1"/>
    <col min="3010" max="3010" width="11" style="102" customWidth="1"/>
    <col min="3011" max="3011" width="10.85546875" style="102" customWidth="1"/>
    <col min="3012" max="3012" width="14.5703125" style="102" customWidth="1"/>
    <col min="3013" max="3014" width="15.5703125" style="102" customWidth="1"/>
    <col min="3015" max="3015" width="17.7109375" style="102" customWidth="1"/>
    <col min="3016" max="3241" width="29.28515625" style="102" customWidth="1"/>
    <col min="3242" max="3242" width="42.42578125" style="102" customWidth="1"/>
    <col min="3243" max="3245" width="12.42578125" style="102" customWidth="1"/>
    <col min="3246" max="3248" width="10.85546875" style="102" customWidth="1"/>
    <col min="3249" max="3251" width="14.5703125" style="102" bestFit="1" customWidth="1"/>
    <col min="3252" max="3254" width="11" style="102" customWidth="1"/>
    <col min="3255" max="3257" width="14.5703125" style="102" customWidth="1"/>
    <col min="3258" max="3260" width="15.28515625" style="102" customWidth="1"/>
    <col min="3261" max="3261" width="15.5703125" style="102"/>
    <col min="3262" max="3262" width="44.5703125" style="102" customWidth="1"/>
    <col min="3263" max="3263" width="13.85546875" style="102" customWidth="1"/>
    <col min="3264" max="3264" width="10.85546875" style="102" customWidth="1"/>
    <col min="3265" max="3265" width="14.5703125" style="102" customWidth="1"/>
    <col min="3266" max="3266" width="11" style="102" customWidth="1"/>
    <col min="3267" max="3267" width="10.85546875" style="102" customWidth="1"/>
    <col min="3268" max="3268" width="14.5703125" style="102" customWidth="1"/>
    <col min="3269" max="3270" width="15.5703125" style="102" customWidth="1"/>
    <col min="3271" max="3271" width="17.7109375" style="102" customWidth="1"/>
    <col min="3272" max="3497" width="29.28515625" style="102" customWidth="1"/>
    <col min="3498" max="3498" width="42.42578125" style="102" customWidth="1"/>
    <col min="3499" max="3501" width="12.42578125" style="102" customWidth="1"/>
    <col min="3502" max="3504" width="10.85546875" style="102" customWidth="1"/>
    <col min="3505" max="3507" width="14.5703125" style="102" bestFit="1" customWidth="1"/>
    <col min="3508" max="3510" width="11" style="102" customWidth="1"/>
    <col min="3511" max="3513" width="14.5703125" style="102" customWidth="1"/>
    <col min="3514" max="3516" width="15.28515625" style="102" customWidth="1"/>
    <col min="3517" max="3517" width="15.5703125" style="102"/>
    <col min="3518" max="3518" width="44.5703125" style="102" customWidth="1"/>
    <col min="3519" max="3519" width="13.85546875" style="102" customWidth="1"/>
    <col min="3520" max="3520" width="10.85546875" style="102" customWidth="1"/>
    <col min="3521" max="3521" width="14.5703125" style="102" customWidth="1"/>
    <col min="3522" max="3522" width="11" style="102" customWidth="1"/>
    <col min="3523" max="3523" width="10.85546875" style="102" customWidth="1"/>
    <col min="3524" max="3524" width="14.5703125" style="102" customWidth="1"/>
    <col min="3525" max="3526" width="15.5703125" style="102" customWidth="1"/>
    <col min="3527" max="3527" width="17.7109375" style="102" customWidth="1"/>
    <col min="3528" max="3753" width="29.28515625" style="102" customWidth="1"/>
    <col min="3754" max="3754" width="42.42578125" style="102" customWidth="1"/>
    <col min="3755" max="3757" width="12.42578125" style="102" customWidth="1"/>
    <col min="3758" max="3760" width="10.85546875" style="102" customWidth="1"/>
    <col min="3761" max="3763" width="14.5703125" style="102" bestFit="1" customWidth="1"/>
    <col min="3764" max="3766" width="11" style="102" customWidth="1"/>
    <col min="3767" max="3769" width="14.5703125" style="102" customWidth="1"/>
    <col min="3770" max="3772" width="15.28515625" style="102" customWidth="1"/>
    <col min="3773" max="3773" width="15.5703125" style="102"/>
    <col min="3774" max="3774" width="44.5703125" style="102" customWidth="1"/>
    <col min="3775" max="3775" width="13.85546875" style="102" customWidth="1"/>
    <col min="3776" max="3776" width="10.85546875" style="102" customWidth="1"/>
    <col min="3777" max="3777" width="14.5703125" style="102" customWidth="1"/>
    <col min="3778" max="3778" width="11" style="102" customWidth="1"/>
    <col min="3779" max="3779" width="10.85546875" style="102" customWidth="1"/>
    <col min="3780" max="3780" width="14.5703125" style="102" customWidth="1"/>
    <col min="3781" max="3782" width="15.5703125" style="102" customWidth="1"/>
    <col min="3783" max="3783" width="17.7109375" style="102" customWidth="1"/>
    <col min="3784" max="4009" width="29.28515625" style="102" customWidth="1"/>
    <col min="4010" max="4010" width="42.42578125" style="102" customWidth="1"/>
    <col min="4011" max="4013" width="12.42578125" style="102" customWidth="1"/>
    <col min="4014" max="4016" width="10.85546875" style="102" customWidth="1"/>
    <col min="4017" max="4019" width="14.5703125" style="102" bestFit="1" customWidth="1"/>
    <col min="4020" max="4022" width="11" style="102" customWidth="1"/>
    <col min="4023" max="4025" width="14.5703125" style="102" customWidth="1"/>
    <col min="4026" max="4028" width="15.28515625" style="102" customWidth="1"/>
    <col min="4029" max="4029" width="15.5703125" style="102"/>
    <col min="4030" max="4030" width="44.5703125" style="102" customWidth="1"/>
    <col min="4031" max="4031" width="13.85546875" style="102" customWidth="1"/>
    <col min="4032" max="4032" width="10.85546875" style="102" customWidth="1"/>
    <col min="4033" max="4033" width="14.5703125" style="102" customWidth="1"/>
    <col min="4034" max="4034" width="11" style="102" customWidth="1"/>
    <col min="4035" max="4035" width="10.85546875" style="102" customWidth="1"/>
    <col min="4036" max="4036" width="14.5703125" style="102" customWidth="1"/>
    <col min="4037" max="4038" width="15.5703125" style="102" customWidth="1"/>
    <col min="4039" max="4039" width="17.7109375" style="102" customWidth="1"/>
    <col min="4040" max="4265" width="29.28515625" style="102" customWidth="1"/>
    <col min="4266" max="4266" width="42.42578125" style="102" customWidth="1"/>
    <col min="4267" max="4269" width="12.42578125" style="102" customWidth="1"/>
    <col min="4270" max="4272" width="10.85546875" style="102" customWidth="1"/>
    <col min="4273" max="4275" width="14.5703125" style="102" bestFit="1" customWidth="1"/>
    <col min="4276" max="4278" width="11" style="102" customWidth="1"/>
    <col min="4279" max="4281" width="14.5703125" style="102" customWidth="1"/>
    <col min="4282" max="4284" width="15.28515625" style="102" customWidth="1"/>
    <col min="4285" max="4285" width="15.5703125" style="102"/>
    <col min="4286" max="4286" width="44.5703125" style="102" customWidth="1"/>
    <col min="4287" max="4287" width="13.85546875" style="102" customWidth="1"/>
    <col min="4288" max="4288" width="10.85546875" style="102" customWidth="1"/>
    <col min="4289" max="4289" width="14.5703125" style="102" customWidth="1"/>
    <col min="4290" max="4290" width="11" style="102" customWidth="1"/>
    <col min="4291" max="4291" width="10.85546875" style="102" customWidth="1"/>
    <col min="4292" max="4292" width="14.5703125" style="102" customWidth="1"/>
    <col min="4293" max="4294" width="15.5703125" style="102" customWidth="1"/>
    <col min="4295" max="4295" width="17.7109375" style="102" customWidth="1"/>
    <col min="4296" max="4521" width="29.28515625" style="102" customWidth="1"/>
    <col min="4522" max="4522" width="42.42578125" style="102" customWidth="1"/>
    <col min="4523" max="4525" width="12.42578125" style="102" customWidth="1"/>
    <col min="4526" max="4528" width="10.85546875" style="102" customWidth="1"/>
    <col min="4529" max="4531" width="14.5703125" style="102" bestFit="1" customWidth="1"/>
    <col min="4532" max="4534" width="11" style="102" customWidth="1"/>
    <col min="4535" max="4537" width="14.5703125" style="102" customWidth="1"/>
    <col min="4538" max="4540" width="15.28515625" style="102" customWidth="1"/>
    <col min="4541" max="4541" width="15.5703125" style="102"/>
    <col min="4542" max="4542" width="44.5703125" style="102" customWidth="1"/>
    <col min="4543" max="4543" width="13.85546875" style="102" customWidth="1"/>
    <col min="4544" max="4544" width="10.85546875" style="102" customWidth="1"/>
    <col min="4545" max="4545" width="14.5703125" style="102" customWidth="1"/>
    <col min="4546" max="4546" width="11" style="102" customWidth="1"/>
    <col min="4547" max="4547" width="10.85546875" style="102" customWidth="1"/>
    <col min="4548" max="4548" width="14.5703125" style="102" customWidth="1"/>
    <col min="4549" max="4550" width="15.5703125" style="102" customWidth="1"/>
    <col min="4551" max="4551" width="17.7109375" style="102" customWidth="1"/>
    <col min="4552" max="4777" width="29.28515625" style="102" customWidth="1"/>
    <col min="4778" max="4778" width="42.42578125" style="102" customWidth="1"/>
    <col min="4779" max="4781" width="12.42578125" style="102" customWidth="1"/>
    <col min="4782" max="4784" width="10.85546875" style="102" customWidth="1"/>
    <col min="4785" max="4787" width="14.5703125" style="102" bestFit="1" customWidth="1"/>
    <col min="4788" max="4790" width="11" style="102" customWidth="1"/>
    <col min="4791" max="4793" width="14.5703125" style="102" customWidth="1"/>
    <col min="4794" max="4796" width="15.28515625" style="102" customWidth="1"/>
    <col min="4797" max="4797" width="15.5703125" style="102"/>
    <col min="4798" max="4798" width="44.5703125" style="102" customWidth="1"/>
    <col min="4799" max="4799" width="13.85546875" style="102" customWidth="1"/>
    <col min="4800" max="4800" width="10.85546875" style="102" customWidth="1"/>
    <col min="4801" max="4801" width="14.5703125" style="102" customWidth="1"/>
    <col min="4802" max="4802" width="11" style="102" customWidth="1"/>
    <col min="4803" max="4803" width="10.85546875" style="102" customWidth="1"/>
    <col min="4804" max="4804" width="14.5703125" style="102" customWidth="1"/>
    <col min="4805" max="4806" width="15.5703125" style="102" customWidth="1"/>
    <col min="4807" max="4807" width="17.7109375" style="102" customWidth="1"/>
    <col min="4808" max="5033" width="29.28515625" style="102" customWidth="1"/>
    <col min="5034" max="5034" width="42.42578125" style="102" customWidth="1"/>
    <col min="5035" max="5037" width="12.42578125" style="102" customWidth="1"/>
    <col min="5038" max="5040" width="10.85546875" style="102" customWidth="1"/>
    <col min="5041" max="5043" width="14.5703125" style="102" bestFit="1" customWidth="1"/>
    <col min="5044" max="5046" width="11" style="102" customWidth="1"/>
    <col min="5047" max="5049" width="14.5703125" style="102" customWidth="1"/>
    <col min="5050" max="5052" width="15.28515625" style="102" customWidth="1"/>
    <col min="5053" max="5053" width="15.5703125" style="102"/>
    <col min="5054" max="5054" width="44.5703125" style="102" customWidth="1"/>
    <col min="5055" max="5055" width="13.85546875" style="102" customWidth="1"/>
    <col min="5056" max="5056" width="10.85546875" style="102" customWidth="1"/>
    <col min="5057" max="5057" width="14.5703125" style="102" customWidth="1"/>
    <col min="5058" max="5058" width="11" style="102" customWidth="1"/>
    <col min="5059" max="5059" width="10.85546875" style="102" customWidth="1"/>
    <col min="5060" max="5060" width="14.5703125" style="102" customWidth="1"/>
    <col min="5061" max="5062" width="15.5703125" style="102" customWidth="1"/>
    <col min="5063" max="5063" width="17.7109375" style="102" customWidth="1"/>
    <col min="5064" max="5289" width="29.28515625" style="102" customWidth="1"/>
    <col min="5290" max="5290" width="42.42578125" style="102" customWidth="1"/>
    <col min="5291" max="5293" width="12.42578125" style="102" customWidth="1"/>
    <col min="5294" max="5296" width="10.85546875" style="102" customWidth="1"/>
    <col min="5297" max="5299" width="14.5703125" style="102" bestFit="1" customWidth="1"/>
    <col min="5300" max="5302" width="11" style="102" customWidth="1"/>
    <col min="5303" max="5305" width="14.5703125" style="102" customWidth="1"/>
    <col min="5306" max="5308" width="15.28515625" style="102" customWidth="1"/>
    <col min="5309" max="5309" width="15.5703125" style="102"/>
    <col min="5310" max="5310" width="44.5703125" style="102" customWidth="1"/>
    <col min="5311" max="5311" width="13.85546875" style="102" customWidth="1"/>
    <col min="5312" max="5312" width="10.85546875" style="102" customWidth="1"/>
    <col min="5313" max="5313" width="14.5703125" style="102" customWidth="1"/>
    <col min="5314" max="5314" width="11" style="102" customWidth="1"/>
    <col min="5315" max="5315" width="10.85546875" style="102" customWidth="1"/>
    <col min="5316" max="5316" width="14.5703125" style="102" customWidth="1"/>
    <col min="5317" max="5318" width="15.5703125" style="102" customWidth="1"/>
    <col min="5319" max="5319" width="17.7109375" style="102" customWidth="1"/>
    <col min="5320" max="5545" width="29.28515625" style="102" customWidth="1"/>
    <col min="5546" max="5546" width="42.42578125" style="102" customWidth="1"/>
    <col min="5547" max="5549" width="12.42578125" style="102" customWidth="1"/>
    <col min="5550" max="5552" width="10.85546875" style="102" customWidth="1"/>
    <col min="5553" max="5555" width="14.5703125" style="102" bestFit="1" customWidth="1"/>
    <col min="5556" max="5558" width="11" style="102" customWidth="1"/>
    <col min="5559" max="5561" width="14.5703125" style="102" customWidth="1"/>
    <col min="5562" max="5564" width="15.28515625" style="102" customWidth="1"/>
    <col min="5565" max="5565" width="15.5703125" style="102"/>
    <col min="5566" max="5566" width="44.5703125" style="102" customWidth="1"/>
    <col min="5567" max="5567" width="13.85546875" style="102" customWidth="1"/>
    <col min="5568" max="5568" width="10.85546875" style="102" customWidth="1"/>
    <col min="5569" max="5569" width="14.5703125" style="102" customWidth="1"/>
    <col min="5570" max="5570" width="11" style="102" customWidth="1"/>
    <col min="5571" max="5571" width="10.85546875" style="102" customWidth="1"/>
    <col min="5572" max="5572" width="14.5703125" style="102" customWidth="1"/>
    <col min="5573" max="5574" width="15.5703125" style="102" customWidth="1"/>
    <col min="5575" max="5575" width="17.7109375" style="102" customWidth="1"/>
    <col min="5576" max="5801" width="29.28515625" style="102" customWidth="1"/>
    <col min="5802" max="5802" width="42.42578125" style="102" customWidth="1"/>
    <col min="5803" max="5805" width="12.42578125" style="102" customWidth="1"/>
    <col min="5806" max="5808" width="10.85546875" style="102" customWidth="1"/>
    <col min="5809" max="5811" width="14.5703125" style="102" bestFit="1" customWidth="1"/>
    <col min="5812" max="5814" width="11" style="102" customWidth="1"/>
    <col min="5815" max="5817" width="14.5703125" style="102" customWidth="1"/>
    <col min="5818" max="5820" width="15.28515625" style="102" customWidth="1"/>
    <col min="5821" max="5821" width="15.5703125" style="102"/>
    <col min="5822" max="5822" width="44.5703125" style="102" customWidth="1"/>
    <col min="5823" max="5823" width="13.85546875" style="102" customWidth="1"/>
    <col min="5824" max="5824" width="10.85546875" style="102" customWidth="1"/>
    <col min="5825" max="5825" width="14.5703125" style="102" customWidth="1"/>
    <col min="5826" max="5826" width="11" style="102" customWidth="1"/>
    <col min="5827" max="5827" width="10.85546875" style="102" customWidth="1"/>
    <col min="5828" max="5828" width="14.5703125" style="102" customWidth="1"/>
    <col min="5829" max="5830" width="15.5703125" style="102" customWidth="1"/>
    <col min="5831" max="5831" width="17.7109375" style="102" customWidth="1"/>
    <col min="5832" max="6057" width="29.28515625" style="102" customWidth="1"/>
    <col min="6058" max="6058" width="42.42578125" style="102" customWidth="1"/>
    <col min="6059" max="6061" width="12.42578125" style="102" customWidth="1"/>
    <col min="6062" max="6064" width="10.85546875" style="102" customWidth="1"/>
    <col min="6065" max="6067" width="14.5703125" style="102" bestFit="1" customWidth="1"/>
    <col min="6068" max="6070" width="11" style="102" customWidth="1"/>
    <col min="6071" max="6073" width="14.5703125" style="102" customWidth="1"/>
    <col min="6074" max="6076" width="15.28515625" style="102" customWidth="1"/>
    <col min="6077" max="6077" width="15.5703125" style="102"/>
    <col min="6078" max="6078" width="44.5703125" style="102" customWidth="1"/>
    <col min="6079" max="6079" width="13.85546875" style="102" customWidth="1"/>
    <col min="6080" max="6080" width="10.85546875" style="102" customWidth="1"/>
    <col min="6081" max="6081" width="14.5703125" style="102" customWidth="1"/>
    <col min="6082" max="6082" width="11" style="102" customWidth="1"/>
    <col min="6083" max="6083" width="10.85546875" style="102" customWidth="1"/>
    <col min="6084" max="6084" width="14.5703125" style="102" customWidth="1"/>
    <col min="6085" max="6086" width="15.5703125" style="102" customWidth="1"/>
    <col min="6087" max="6087" width="17.7109375" style="102" customWidth="1"/>
    <col min="6088" max="6313" width="29.28515625" style="102" customWidth="1"/>
    <col min="6314" max="6314" width="42.42578125" style="102" customWidth="1"/>
    <col min="6315" max="6317" width="12.42578125" style="102" customWidth="1"/>
    <col min="6318" max="6320" width="10.85546875" style="102" customWidth="1"/>
    <col min="6321" max="6323" width="14.5703125" style="102" bestFit="1" customWidth="1"/>
    <col min="6324" max="6326" width="11" style="102" customWidth="1"/>
    <col min="6327" max="6329" width="14.5703125" style="102" customWidth="1"/>
    <col min="6330" max="6332" width="15.28515625" style="102" customWidth="1"/>
    <col min="6333" max="6333" width="15.5703125" style="102"/>
    <col min="6334" max="6334" width="44.5703125" style="102" customWidth="1"/>
    <col min="6335" max="6335" width="13.85546875" style="102" customWidth="1"/>
    <col min="6336" max="6336" width="10.85546875" style="102" customWidth="1"/>
    <col min="6337" max="6337" width="14.5703125" style="102" customWidth="1"/>
    <col min="6338" max="6338" width="11" style="102" customWidth="1"/>
    <col min="6339" max="6339" width="10.85546875" style="102" customWidth="1"/>
    <col min="6340" max="6340" width="14.5703125" style="102" customWidth="1"/>
    <col min="6341" max="6342" width="15.5703125" style="102" customWidth="1"/>
    <col min="6343" max="6343" width="17.7109375" style="102" customWidth="1"/>
    <col min="6344" max="6569" width="29.28515625" style="102" customWidth="1"/>
    <col min="6570" max="6570" width="42.42578125" style="102" customWidth="1"/>
    <col min="6571" max="6573" width="12.42578125" style="102" customWidth="1"/>
    <col min="6574" max="6576" width="10.85546875" style="102" customWidth="1"/>
    <col min="6577" max="6579" width="14.5703125" style="102" bestFit="1" customWidth="1"/>
    <col min="6580" max="6582" width="11" style="102" customWidth="1"/>
    <col min="6583" max="6585" width="14.5703125" style="102" customWidth="1"/>
    <col min="6586" max="6588" width="15.28515625" style="102" customWidth="1"/>
    <col min="6589" max="6589" width="15.5703125" style="102"/>
    <col min="6590" max="6590" width="44.5703125" style="102" customWidth="1"/>
    <col min="6591" max="6591" width="13.85546875" style="102" customWidth="1"/>
    <col min="6592" max="6592" width="10.85546875" style="102" customWidth="1"/>
    <col min="6593" max="6593" width="14.5703125" style="102" customWidth="1"/>
    <col min="6594" max="6594" width="11" style="102" customWidth="1"/>
    <col min="6595" max="6595" width="10.85546875" style="102" customWidth="1"/>
    <col min="6596" max="6596" width="14.5703125" style="102" customWidth="1"/>
    <col min="6597" max="6598" width="15.5703125" style="102" customWidth="1"/>
    <col min="6599" max="6599" width="17.7109375" style="102" customWidth="1"/>
    <col min="6600" max="6825" width="29.28515625" style="102" customWidth="1"/>
    <col min="6826" max="6826" width="42.42578125" style="102" customWidth="1"/>
    <col min="6827" max="6829" width="12.42578125" style="102" customWidth="1"/>
    <col min="6830" max="6832" width="10.85546875" style="102" customWidth="1"/>
    <col min="6833" max="6835" width="14.5703125" style="102" bestFit="1" customWidth="1"/>
    <col min="6836" max="6838" width="11" style="102" customWidth="1"/>
    <col min="6839" max="6841" width="14.5703125" style="102" customWidth="1"/>
    <col min="6842" max="6844" width="15.28515625" style="102" customWidth="1"/>
    <col min="6845" max="6845" width="15.5703125" style="102"/>
    <col min="6846" max="6846" width="44.5703125" style="102" customWidth="1"/>
    <col min="6847" max="6847" width="13.85546875" style="102" customWidth="1"/>
    <col min="6848" max="6848" width="10.85546875" style="102" customWidth="1"/>
    <col min="6849" max="6849" width="14.5703125" style="102" customWidth="1"/>
    <col min="6850" max="6850" width="11" style="102" customWidth="1"/>
    <col min="6851" max="6851" width="10.85546875" style="102" customWidth="1"/>
    <col min="6852" max="6852" width="14.5703125" style="102" customWidth="1"/>
    <col min="6853" max="6854" width="15.5703125" style="102" customWidth="1"/>
    <col min="6855" max="6855" width="17.7109375" style="102" customWidth="1"/>
    <col min="6856" max="7081" width="29.28515625" style="102" customWidth="1"/>
    <col min="7082" max="7082" width="42.42578125" style="102" customWidth="1"/>
    <col min="7083" max="7085" width="12.42578125" style="102" customWidth="1"/>
    <col min="7086" max="7088" width="10.85546875" style="102" customWidth="1"/>
    <col min="7089" max="7091" width="14.5703125" style="102" bestFit="1" customWidth="1"/>
    <col min="7092" max="7094" width="11" style="102" customWidth="1"/>
    <col min="7095" max="7097" width="14.5703125" style="102" customWidth="1"/>
    <col min="7098" max="7100" width="15.28515625" style="102" customWidth="1"/>
    <col min="7101" max="7101" width="15.5703125" style="102"/>
    <col min="7102" max="7102" width="44.5703125" style="102" customWidth="1"/>
    <col min="7103" max="7103" width="13.85546875" style="102" customWidth="1"/>
    <col min="7104" max="7104" width="10.85546875" style="102" customWidth="1"/>
    <col min="7105" max="7105" width="14.5703125" style="102" customWidth="1"/>
    <col min="7106" max="7106" width="11" style="102" customWidth="1"/>
    <col min="7107" max="7107" width="10.85546875" style="102" customWidth="1"/>
    <col min="7108" max="7108" width="14.5703125" style="102" customWidth="1"/>
    <col min="7109" max="7110" width="15.5703125" style="102" customWidth="1"/>
    <col min="7111" max="7111" width="17.7109375" style="102" customWidth="1"/>
    <col min="7112" max="7337" width="29.28515625" style="102" customWidth="1"/>
    <col min="7338" max="7338" width="42.42578125" style="102" customWidth="1"/>
    <col min="7339" max="7341" width="12.42578125" style="102" customWidth="1"/>
    <col min="7342" max="7344" width="10.85546875" style="102" customWidth="1"/>
    <col min="7345" max="7347" width="14.5703125" style="102" bestFit="1" customWidth="1"/>
    <col min="7348" max="7350" width="11" style="102" customWidth="1"/>
    <col min="7351" max="7353" width="14.5703125" style="102" customWidth="1"/>
    <col min="7354" max="7356" width="15.28515625" style="102" customWidth="1"/>
    <col min="7357" max="7357" width="15.5703125" style="102"/>
    <col min="7358" max="7358" width="44.5703125" style="102" customWidth="1"/>
    <col min="7359" max="7359" width="13.85546875" style="102" customWidth="1"/>
    <col min="7360" max="7360" width="10.85546875" style="102" customWidth="1"/>
    <col min="7361" max="7361" width="14.5703125" style="102" customWidth="1"/>
    <col min="7362" max="7362" width="11" style="102" customWidth="1"/>
    <col min="7363" max="7363" width="10.85546875" style="102" customWidth="1"/>
    <col min="7364" max="7364" width="14.5703125" style="102" customWidth="1"/>
    <col min="7365" max="7366" width="15.5703125" style="102" customWidth="1"/>
    <col min="7367" max="7367" width="17.7109375" style="102" customWidth="1"/>
    <col min="7368" max="7593" width="29.28515625" style="102" customWidth="1"/>
    <col min="7594" max="7594" width="42.42578125" style="102" customWidth="1"/>
    <col min="7595" max="7597" width="12.42578125" style="102" customWidth="1"/>
    <col min="7598" max="7600" width="10.85546875" style="102" customWidth="1"/>
    <col min="7601" max="7603" width="14.5703125" style="102" bestFit="1" customWidth="1"/>
    <col min="7604" max="7606" width="11" style="102" customWidth="1"/>
    <col min="7607" max="7609" width="14.5703125" style="102" customWidth="1"/>
    <col min="7610" max="7612" width="15.28515625" style="102" customWidth="1"/>
    <col min="7613" max="7613" width="15.5703125" style="102"/>
    <col min="7614" max="7614" width="44.5703125" style="102" customWidth="1"/>
    <col min="7615" max="7615" width="13.85546875" style="102" customWidth="1"/>
    <col min="7616" max="7616" width="10.85546875" style="102" customWidth="1"/>
    <col min="7617" max="7617" width="14.5703125" style="102" customWidth="1"/>
    <col min="7618" max="7618" width="11" style="102" customWidth="1"/>
    <col min="7619" max="7619" width="10.85546875" style="102" customWidth="1"/>
    <col min="7620" max="7620" width="14.5703125" style="102" customWidth="1"/>
    <col min="7621" max="7622" width="15.5703125" style="102" customWidth="1"/>
    <col min="7623" max="7623" width="17.7109375" style="102" customWidth="1"/>
    <col min="7624" max="7849" width="29.28515625" style="102" customWidth="1"/>
    <col min="7850" max="7850" width="42.42578125" style="102" customWidth="1"/>
    <col min="7851" max="7853" width="12.42578125" style="102" customWidth="1"/>
    <col min="7854" max="7856" width="10.85546875" style="102" customWidth="1"/>
    <col min="7857" max="7859" width="14.5703125" style="102" bestFit="1" customWidth="1"/>
    <col min="7860" max="7862" width="11" style="102" customWidth="1"/>
    <col min="7863" max="7865" width="14.5703125" style="102" customWidth="1"/>
    <col min="7866" max="7868" width="15.28515625" style="102" customWidth="1"/>
    <col min="7869" max="7869" width="15.5703125" style="102"/>
    <col min="7870" max="7870" width="44.5703125" style="102" customWidth="1"/>
    <col min="7871" max="7871" width="13.85546875" style="102" customWidth="1"/>
    <col min="7872" max="7872" width="10.85546875" style="102" customWidth="1"/>
    <col min="7873" max="7873" width="14.5703125" style="102" customWidth="1"/>
    <col min="7874" max="7874" width="11" style="102" customWidth="1"/>
    <col min="7875" max="7875" width="10.85546875" style="102" customWidth="1"/>
    <col min="7876" max="7876" width="14.5703125" style="102" customWidth="1"/>
    <col min="7877" max="7878" width="15.5703125" style="102" customWidth="1"/>
    <col min="7879" max="7879" width="17.7109375" style="102" customWidth="1"/>
    <col min="7880" max="8105" width="29.28515625" style="102" customWidth="1"/>
    <col min="8106" max="8106" width="42.42578125" style="102" customWidth="1"/>
    <col min="8107" max="8109" width="12.42578125" style="102" customWidth="1"/>
    <col min="8110" max="8112" width="10.85546875" style="102" customWidth="1"/>
    <col min="8113" max="8115" width="14.5703125" style="102" bestFit="1" customWidth="1"/>
    <col min="8116" max="8118" width="11" style="102" customWidth="1"/>
    <col min="8119" max="8121" width="14.5703125" style="102" customWidth="1"/>
    <col min="8122" max="8124" width="15.28515625" style="102" customWidth="1"/>
    <col min="8125" max="8125" width="15.5703125" style="102"/>
    <col min="8126" max="8126" width="44.5703125" style="102" customWidth="1"/>
    <col min="8127" max="8127" width="13.85546875" style="102" customWidth="1"/>
    <col min="8128" max="8128" width="10.85546875" style="102" customWidth="1"/>
    <col min="8129" max="8129" width="14.5703125" style="102" customWidth="1"/>
    <col min="8130" max="8130" width="11" style="102" customWidth="1"/>
    <col min="8131" max="8131" width="10.85546875" style="102" customWidth="1"/>
    <col min="8132" max="8132" width="14.5703125" style="102" customWidth="1"/>
    <col min="8133" max="8134" width="15.5703125" style="102" customWidth="1"/>
    <col min="8135" max="8135" width="17.7109375" style="102" customWidth="1"/>
    <col min="8136" max="8361" width="29.28515625" style="102" customWidth="1"/>
    <col min="8362" max="8362" width="42.42578125" style="102" customWidth="1"/>
    <col min="8363" max="8365" width="12.42578125" style="102" customWidth="1"/>
    <col min="8366" max="8368" width="10.85546875" style="102" customWidth="1"/>
    <col min="8369" max="8371" width="14.5703125" style="102" bestFit="1" customWidth="1"/>
    <col min="8372" max="8374" width="11" style="102" customWidth="1"/>
    <col min="8375" max="8377" width="14.5703125" style="102" customWidth="1"/>
    <col min="8378" max="8380" width="15.28515625" style="102" customWidth="1"/>
    <col min="8381" max="8381" width="15.5703125" style="102"/>
    <col min="8382" max="8382" width="44.5703125" style="102" customWidth="1"/>
    <col min="8383" max="8383" width="13.85546875" style="102" customWidth="1"/>
    <col min="8384" max="8384" width="10.85546875" style="102" customWidth="1"/>
    <col min="8385" max="8385" width="14.5703125" style="102" customWidth="1"/>
    <col min="8386" max="8386" width="11" style="102" customWidth="1"/>
    <col min="8387" max="8387" width="10.85546875" style="102" customWidth="1"/>
    <col min="8388" max="8388" width="14.5703125" style="102" customWidth="1"/>
    <col min="8389" max="8390" width="15.5703125" style="102" customWidth="1"/>
    <col min="8391" max="8391" width="17.7109375" style="102" customWidth="1"/>
    <col min="8392" max="8617" width="29.28515625" style="102" customWidth="1"/>
    <col min="8618" max="8618" width="42.42578125" style="102" customWidth="1"/>
    <col min="8619" max="8621" width="12.42578125" style="102" customWidth="1"/>
    <col min="8622" max="8624" width="10.85546875" style="102" customWidth="1"/>
    <col min="8625" max="8627" width="14.5703125" style="102" bestFit="1" customWidth="1"/>
    <col min="8628" max="8630" width="11" style="102" customWidth="1"/>
    <col min="8631" max="8633" width="14.5703125" style="102" customWidth="1"/>
    <col min="8634" max="8636" width="15.28515625" style="102" customWidth="1"/>
    <col min="8637" max="8637" width="15.5703125" style="102"/>
    <col min="8638" max="8638" width="44.5703125" style="102" customWidth="1"/>
    <col min="8639" max="8639" width="13.85546875" style="102" customWidth="1"/>
    <col min="8640" max="8640" width="10.85546875" style="102" customWidth="1"/>
    <col min="8641" max="8641" width="14.5703125" style="102" customWidth="1"/>
    <col min="8642" max="8642" width="11" style="102" customWidth="1"/>
    <col min="8643" max="8643" width="10.85546875" style="102" customWidth="1"/>
    <col min="8644" max="8644" width="14.5703125" style="102" customWidth="1"/>
    <col min="8645" max="8646" width="15.5703125" style="102" customWidth="1"/>
    <col min="8647" max="8647" width="17.7109375" style="102" customWidth="1"/>
    <col min="8648" max="8873" width="29.28515625" style="102" customWidth="1"/>
    <col min="8874" max="8874" width="42.42578125" style="102" customWidth="1"/>
    <col min="8875" max="8877" width="12.42578125" style="102" customWidth="1"/>
    <col min="8878" max="8880" width="10.85546875" style="102" customWidth="1"/>
    <col min="8881" max="8883" width="14.5703125" style="102" bestFit="1" customWidth="1"/>
    <col min="8884" max="8886" width="11" style="102" customWidth="1"/>
    <col min="8887" max="8889" width="14.5703125" style="102" customWidth="1"/>
    <col min="8890" max="8892" width="15.28515625" style="102" customWidth="1"/>
    <col min="8893" max="8893" width="15.5703125" style="102"/>
    <col min="8894" max="8894" width="44.5703125" style="102" customWidth="1"/>
    <col min="8895" max="8895" width="13.85546875" style="102" customWidth="1"/>
    <col min="8896" max="8896" width="10.85546875" style="102" customWidth="1"/>
    <col min="8897" max="8897" width="14.5703125" style="102" customWidth="1"/>
    <col min="8898" max="8898" width="11" style="102" customWidth="1"/>
    <col min="8899" max="8899" width="10.85546875" style="102" customWidth="1"/>
    <col min="8900" max="8900" width="14.5703125" style="102" customWidth="1"/>
    <col min="8901" max="8902" width="15.5703125" style="102" customWidth="1"/>
    <col min="8903" max="8903" width="17.7109375" style="102" customWidth="1"/>
    <col min="8904" max="9129" width="29.28515625" style="102" customWidth="1"/>
    <col min="9130" max="9130" width="42.42578125" style="102" customWidth="1"/>
    <col min="9131" max="9133" width="12.42578125" style="102" customWidth="1"/>
    <col min="9134" max="9136" width="10.85546875" style="102" customWidth="1"/>
    <col min="9137" max="9139" width="14.5703125" style="102" bestFit="1" customWidth="1"/>
    <col min="9140" max="9142" width="11" style="102" customWidth="1"/>
    <col min="9143" max="9145" width="14.5703125" style="102" customWidth="1"/>
    <col min="9146" max="9148" width="15.28515625" style="102" customWidth="1"/>
    <col min="9149" max="9149" width="15.5703125" style="102"/>
    <col min="9150" max="9150" width="44.5703125" style="102" customWidth="1"/>
    <col min="9151" max="9151" width="13.85546875" style="102" customWidth="1"/>
    <col min="9152" max="9152" width="10.85546875" style="102" customWidth="1"/>
    <col min="9153" max="9153" width="14.5703125" style="102" customWidth="1"/>
    <col min="9154" max="9154" width="11" style="102" customWidth="1"/>
    <col min="9155" max="9155" width="10.85546875" style="102" customWidth="1"/>
    <col min="9156" max="9156" width="14.5703125" style="102" customWidth="1"/>
    <col min="9157" max="9158" width="15.5703125" style="102" customWidth="1"/>
    <col min="9159" max="9159" width="17.7109375" style="102" customWidth="1"/>
    <col min="9160" max="9385" width="29.28515625" style="102" customWidth="1"/>
    <col min="9386" max="9386" width="42.42578125" style="102" customWidth="1"/>
    <col min="9387" max="9389" width="12.42578125" style="102" customWidth="1"/>
    <col min="9390" max="9392" width="10.85546875" style="102" customWidth="1"/>
    <col min="9393" max="9395" width="14.5703125" style="102" bestFit="1" customWidth="1"/>
    <col min="9396" max="9398" width="11" style="102" customWidth="1"/>
    <col min="9399" max="9401" width="14.5703125" style="102" customWidth="1"/>
    <col min="9402" max="9404" width="15.28515625" style="102" customWidth="1"/>
    <col min="9405" max="9405" width="15.5703125" style="102"/>
    <col min="9406" max="9406" width="44.5703125" style="102" customWidth="1"/>
    <col min="9407" max="9407" width="13.85546875" style="102" customWidth="1"/>
    <col min="9408" max="9408" width="10.85546875" style="102" customWidth="1"/>
    <col min="9409" max="9409" width="14.5703125" style="102" customWidth="1"/>
    <col min="9410" max="9410" width="11" style="102" customWidth="1"/>
    <col min="9411" max="9411" width="10.85546875" style="102" customWidth="1"/>
    <col min="9412" max="9412" width="14.5703125" style="102" customWidth="1"/>
    <col min="9413" max="9414" width="15.5703125" style="102" customWidth="1"/>
    <col min="9415" max="9415" width="17.7109375" style="102" customWidth="1"/>
    <col min="9416" max="9641" width="29.28515625" style="102" customWidth="1"/>
    <col min="9642" max="9642" width="42.42578125" style="102" customWidth="1"/>
    <col min="9643" max="9645" width="12.42578125" style="102" customWidth="1"/>
    <col min="9646" max="9648" width="10.85546875" style="102" customWidth="1"/>
    <col min="9649" max="9651" width="14.5703125" style="102" bestFit="1" customWidth="1"/>
    <col min="9652" max="9654" width="11" style="102" customWidth="1"/>
    <col min="9655" max="9657" width="14.5703125" style="102" customWidth="1"/>
    <col min="9658" max="9660" width="15.28515625" style="102" customWidth="1"/>
    <col min="9661" max="9661" width="15.5703125" style="102"/>
    <col min="9662" max="9662" width="44.5703125" style="102" customWidth="1"/>
    <col min="9663" max="9663" width="13.85546875" style="102" customWidth="1"/>
    <col min="9664" max="9664" width="10.85546875" style="102" customWidth="1"/>
    <col min="9665" max="9665" width="14.5703125" style="102" customWidth="1"/>
    <col min="9666" max="9666" width="11" style="102" customWidth="1"/>
    <col min="9667" max="9667" width="10.85546875" style="102" customWidth="1"/>
    <col min="9668" max="9668" width="14.5703125" style="102" customWidth="1"/>
    <col min="9669" max="9670" width="15.5703125" style="102" customWidth="1"/>
    <col min="9671" max="9671" width="17.7109375" style="102" customWidth="1"/>
    <col min="9672" max="9897" width="29.28515625" style="102" customWidth="1"/>
    <col min="9898" max="9898" width="42.42578125" style="102" customWidth="1"/>
    <col min="9899" max="9901" width="12.42578125" style="102" customWidth="1"/>
    <col min="9902" max="9904" width="10.85546875" style="102" customWidth="1"/>
    <col min="9905" max="9907" width="14.5703125" style="102" bestFit="1" customWidth="1"/>
    <col min="9908" max="9910" width="11" style="102" customWidth="1"/>
    <col min="9911" max="9913" width="14.5703125" style="102" customWidth="1"/>
    <col min="9914" max="9916" width="15.28515625" style="102" customWidth="1"/>
    <col min="9917" max="9917" width="15.5703125" style="102"/>
    <col min="9918" max="9918" width="44.5703125" style="102" customWidth="1"/>
    <col min="9919" max="9919" width="13.85546875" style="102" customWidth="1"/>
    <col min="9920" max="9920" width="10.85546875" style="102" customWidth="1"/>
    <col min="9921" max="9921" width="14.5703125" style="102" customWidth="1"/>
    <col min="9922" max="9922" width="11" style="102" customWidth="1"/>
    <col min="9923" max="9923" width="10.85546875" style="102" customWidth="1"/>
    <col min="9924" max="9924" width="14.5703125" style="102" customWidth="1"/>
    <col min="9925" max="9926" width="15.5703125" style="102" customWidth="1"/>
    <col min="9927" max="9927" width="17.7109375" style="102" customWidth="1"/>
    <col min="9928" max="10153" width="29.28515625" style="102" customWidth="1"/>
    <col min="10154" max="10154" width="42.42578125" style="102" customWidth="1"/>
    <col min="10155" max="10157" width="12.42578125" style="102" customWidth="1"/>
    <col min="10158" max="10160" width="10.85546875" style="102" customWidth="1"/>
    <col min="10161" max="10163" width="14.5703125" style="102" bestFit="1" customWidth="1"/>
    <col min="10164" max="10166" width="11" style="102" customWidth="1"/>
    <col min="10167" max="10169" width="14.5703125" style="102" customWidth="1"/>
    <col min="10170" max="10172" width="15.28515625" style="102" customWidth="1"/>
    <col min="10173" max="10173" width="15.5703125" style="102"/>
    <col min="10174" max="10174" width="44.5703125" style="102" customWidth="1"/>
    <col min="10175" max="10175" width="13.85546875" style="102" customWidth="1"/>
    <col min="10176" max="10176" width="10.85546875" style="102" customWidth="1"/>
    <col min="10177" max="10177" width="14.5703125" style="102" customWidth="1"/>
    <col min="10178" max="10178" width="11" style="102" customWidth="1"/>
    <col min="10179" max="10179" width="10.85546875" style="102" customWidth="1"/>
    <col min="10180" max="10180" width="14.5703125" style="102" customWidth="1"/>
    <col min="10181" max="10182" width="15.5703125" style="102" customWidth="1"/>
    <col min="10183" max="10183" width="17.7109375" style="102" customWidth="1"/>
    <col min="10184" max="10409" width="29.28515625" style="102" customWidth="1"/>
    <col min="10410" max="10410" width="42.42578125" style="102" customWidth="1"/>
    <col min="10411" max="10413" width="12.42578125" style="102" customWidth="1"/>
    <col min="10414" max="10416" width="10.85546875" style="102" customWidth="1"/>
    <col min="10417" max="10419" width="14.5703125" style="102" bestFit="1" customWidth="1"/>
    <col min="10420" max="10422" width="11" style="102" customWidth="1"/>
    <col min="10423" max="10425" width="14.5703125" style="102" customWidth="1"/>
    <col min="10426" max="10428" width="15.28515625" style="102" customWidth="1"/>
    <col min="10429" max="10429" width="15.5703125" style="102"/>
    <col min="10430" max="10430" width="44.5703125" style="102" customWidth="1"/>
    <col min="10431" max="10431" width="13.85546875" style="102" customWidth="1"/>
    <col min="10432" max="10432" width="10.85546875" style="102" customWidth="1"/>
    <col min="10433" max="10433" width="14.5703125" style="102" customWidth="1"/>
    <col min="10434" max="10434" width="11" style="102" customWidth="1"/>
    <col min="10435" max="10435" width="10.85546875" style="102" customWidth="1"/>
    <col min="10436" max="10436" width="14.5703125" style="102" customWidth="1"/>
    <col min="10437" max="10438" width="15.5703125" style="102" customWidth="1"/>
    <col min="10439" max="10439" width="17.7109375" style="102" customWidth="1"/>
    <col min="10440" max="10665" width="29.28515625" style="102" customWidth="1"/>
    <col min="10666" max="10666" width="42.42578125" style="102" customWidth="1"/>
    <col min="10667" max="10669" width="12.42578125" style="102" customWidth="1"/>
    <col min="10670" max="10672" width="10.85546875" style="102" customWidth="1"/>
    <col min="10673" max="10675" width="14.5703125" style="102" bestFit="1" customWidth="1"/>
    <col min="10676" max="10678" width="11" style="102" customWidth="1"/>
    <col min="10679" max="10681" width="14.5703125" style="102" customWidth="1"/>
    <col min="10682" max="10684" width="15.28515625" style="102" customWidth="1"/>
    <col min="10685" max="10685" width="15.5703125" style="102"/>
    <col min="10686" max="10686" width="44.5703125" style="102" customWidth="1"/>
    <col min="10687" max="10687" width="13.85546875" style="102" customWidth="1"/>
    <col min="10688" max="10688" width="10.85546875" style="102" customWidth="1"/>
    <col min="10689" max="10689" width="14.5703125" style="102" customWidth="1"/>
    <col min="10690" max="10690" width="11" style="102" customWidth="1"/>
    <col min="10691" max="10691" width="10.85546875" style="102" customWidth="1"/>
    <col min="10692" max="10692" width="14.5703125" style="102" customWidth="1"/>
    <col min="10693" max="10694" width="15.5703125" style="102" customWidth="1"/>
    <col min="10695" max="10695" width="17.7109375" style="102" customWidth="1"/>
    <col min="10696" max="10921" width="29.28515625" style="102" customWidth="1"/>
    <col min="10922" max="10922" width="42.42578125" style="102" customWidth="1"/>
    <col min="10923" max="10925" width="12.42578125" style="102" customWidth="1"/>
    <col min="10926" max="10928" width="10.85546875" style="102" customWidth="1"/>
    <col min="10929" max="10931" width="14.5703125" style="102" bestFit="1" customWidth="1"/>
    <col min="10932" max="10934" width="11" style="102" customWidth="1"/>
    <col min="10935" max="10937" width="14.5703125" style="102" customWidth="1"/>
    <col min="10938" max="10940" width="15.28515625" style="102" customWidth="1"/>
    <col min="10941" max="10941" width="15.5703125" style="102"/>
    <col min="10942" max="10942" width="44.5703125" style="102" customWidth="1"/>
    <col min="10943" max="10943" width="13.85546875" style="102" customWidth="1"/>
    <col min="10944" max="10944" width="10.85546875" style="102" customWidth="1"/>
    <col min="10945" max="10945" width="14.5703125" style="102" customWidth="1"/>
    <col min="10946" max="10946" width="11" style="102" customWidth="1"/>
    <col min="10947" max="10947" width="10.85546875" style="102" customWidth="1"/>
    <col min="10948" max="10948" width="14.5703125" style="102" customWidth="1"/>
    <col min="10949" max="10950" width="15.5703125" style="102" customWidth="1"/>
    <col min="10951" max="10951" width="17.7109375" style="102" customWidth="1"/>
    <col min="10952" max="11177" width="29.28515625" style="102" customWidth="1"/>
    <col min="11178" max="11178" width="42.42578125" style="102" customWidth="1"/>
    <col min="11179" max="11181" width="12.42578125" style="102" customWidth="1"/>
    <col min="11182" max="11184" width="10.85546875" style="102" customWidth="1"/>
    <col min="11185" max="11187" width="14.5703125" style="102" bestFit="1" customWidth="1"/>
    <col min="11188" max="11190" width="11" style="102" customWidth="1"/>
    <col min="11191" max="11193" width="14.5703125" style="102" customWidth="1"/>
    <col min="11194" max="11196" width="15.28515625" style="102" customWidth="1"/>
    <col min="11197" max="11197" width="15.5703125" style="102"/>
    <col min="11198" max="11198" width="44.5703125" style="102" customWidth="1"/>
    <col min="11199" max="11199" width="13.85546875" style="102" customWidth="1"/>
    <col min="11200" max="11200" width="10.85546875" style="102" customWidth="1"/>
    <col min="11201" max="11201" width="14.5703125" style="102" customWidth="1"/>
    <col min="11202" max="11202" width="11" style="102" customWidth="1"/>
    <col min="11203" max="11203" width="10.85546875" style="102" customWidth="1"/>
    <col min="11204" max="11204" width="14.5703125" style="102" customWidth="1"/>
    <col min="11205" max="11206" width="15.5703125" style="102" customWidth="1"/>
    <col min="11207" max="11207" width="17.7109375" style="102" customWidth="1"/>
    <col min="11208" max="11433" width="29.28515625" style="102" customWidth="1"/>
    <col min="11434" max="11434" width="42.42578125" style="102" customWidth="1"/>
    <col min="11435" max="11437" width="12.42578125" style="102" customWidth="1"/>
    <col min="11438" max="11440" width="10.85546875" style="102" customWidth="1"/>
    <col min="11441" max="11443" width="14.5703125" style="102" bestFit="1" customWidth="1"/>
    <col min="11444" max="11446" width="11" style="102" customWidth="1"/>
    <col min="11447" max="11449" width="14.5703125" style="102" customWidth="1"/>
    <col min="11450" max="11452" width="15.28515625" style="102" customWidth="1"/>
    <col min="11453" max="11453" width="15.5703125" style="102"/>
    <col min="11454" max="11454" width="44.5703125" style="102" customWidth="1"/>
    <col min="11455" max="11455" width="13.85546875" style="102" customWidth="1"/>
    <col min="11456" max="11456" width="10.85546875" style="102" customWidth="1"/>
    <col min="11457" max="11457" width="14.5703125" style="102" customWidth="1"/>
    <col min="11458" max="11458" width="11" style="102" customWidth="1"/>
    <col min="11459" max="11459" width="10.85546875" style="102" customWidth="1"/>
    <col min="11460" max="11460" width="14.5703125" style="102" customWidth="1"/>
    <col min="11461" max="11462" width="15.5703125" style="102" customWidth="1"/>
    <col min="11463" max="11463" width="17.7109375" style="102" customWidth="1"/>
    <col min="11464" max="11689" width="29.28515625" style="102" customWidth="1"/>
    <col min="11690" max="11690" width="42.42578125" style="102" customWidth="1"/>
    <col min="11691" max="11693" width="12.42578125" style="102" customWidth="1"/>
    <col min="11694" max="11696" width="10.85546875" style="102" customWidth="1"/>
    <col min="11697" max="11699" width="14.5703125" style="102" bestFit="1" customWidth="1"/>
    <col min="11700" max="11702" width="11" style="102" customWidth="1"/>
    <col min="11703" max="11705" width="14.5703125" style="102" customWidth="1"/>
    <col min="11706" max="11708" width="15.28515625" style="102" customWidth="1"/>
    <col min="11709" max="11709" width="15.5703125" style="102"/>
    <col min="11710" max="11710" width="44.5703125" style="102" customWidth="1"/>
    <col min="11711" max="11711" width="13.85546875" style="102" customWidth="1"/>
    <col min="11712" max="11712" width="10.85546875" style="102" customWidth="1"/>
    <col min="11713" max="11713" width="14.5703125" style="102" customWidth="1"/>
    <col min="11714" max="11714" width="11" style="102" customWidth="1"/>
    <col min="11715" max="11715" width="10.85546875" style="102" customWidth="1"/>
    <col min="11716" max="11716" width="14.5703125" style="102" customWidth="1"/>
    <col min="11717" max="11718" width="15.5703125" style="102" customWidth="1"/>
    <col min="11719" max="11719" width="17.7109375" style="102" customWidth="1"/>
    <col min="11720" max="11945" width="29.28515625" style="102" customWidth="1"/>
    <col min="11946" max="11946" width="42.42578125" style="102" customWidth="1"/>
    <col min="11947" max="11949" width="12.42578125" style="102" customWidth="1"/>
    <col min="11950" max="11952" width="10.85546875" style="102" customWidth="1"/>
    <col min="11953" max="11955" width="14.5703125" style="102" bestFit="1" customWidth="1"/>
    <col min="11956" max="11958" width="11" style="102" customWidth="1"/>
    <col min="11959" max="11961" width="14.5703125" style="102" customWidth="1"/>
    <col min="11962" max="11964" width="15.28515625" style="102" customWidth="1"/>
    <col min="11965" max="11965" width="15.5703125" style="102"/>
    <col min="11966" max="11966" width="44.5703125" style="102" customWidth="1"/>
    <col min="11967" max="11967" width="13.85546875" style="102" customWidth="1"/>
    <col min="11968" max="11968" width="10.85546875" style="102" customWidth="1"/>
    <col min="11969" max="11969" width="14.5703125" style="102" customWidth="1"/>
    <col min="11970" max="11970" width="11" style="102" customWidth="1"/>
    <col min="11971" max="11971" width="10.85546875" style="102" customWidth="1"/>
    <col min="11972" max="11972" width="14.5703125" style="102" customWidth="1"/>
    <col min="11973" max="11974" width="15.5703125" style="102" customWidth="1"/>
    <col min="11975" max="11975" width="17.7109375" style="102" customWidth="1"/>
    <col min="11976" max="12201" width="29.28515625" style="102" customWidth="1"/>
    <col min="12202" max="12202" width="42.42578125" style="102" customWidth="1"/>
    <col min="12203" max="12205" width="12.42578125" style="102" customWidth="1"/>
    <col min="12206" max="12208" width="10.85546875" style="102" customWidth="1"/>
    <col min="12209" max="12211" width="14.5703125" style="102" bestFit="1" customWidth="1"/>
    <col min="12212" max="12214" width="11" style="102" customWidth="1"/>
    <col min="12215" max="12217" width="14.5703125" style="102" customWidth="1"/>
    <col min="12218" max="12220" width="15.28515625" style="102" customWidth="1"/>
    <col min="12221" max="12221" width="15.5703125" style="102"/>
    <col min="12222" max="12222" width="44.5703125" style="102" customWidth="1"/>
    <col min="12223" max="12223" width="13.85546875" style="102" customWidth="1"/>
    <col min="12224" max="12224" width="10.85546875" style="102" customWidth="1"/>
    <col min="12225" max="12225" width="14.5703125" style="102" customWidth="1"/>
    <col min="12226" max="12226" width="11" style="102" customWidth="1"/>
    <col min="12227" max="12227" width="10.85546875" style="102" customWidth="1"/>
    <col min="12228" max="12228" width="14.5703125" style="102" customWidth="1"/>
    <col min="12229" max="12230" width="15.5703125" style="102" customWidth="1"/>
    <col min="12231" max="12231" width="17.7109375" style="102" customWidth="1"/>
    <col min="12232" max="12457" width="29.28515625" style="102" customWidth="1"/>
    <col min="12458" max="12458" width="42.42578125" style="102" customWidth="1"/>
    <col min="12459" max="12461" width="12.42578125" style="102" customWidth="1"/>
    <col min="12462" max="12464" width="10.85546875" style="102" customWidth="1"/>
    <col min="12465" max="12467" width="14.5703125" style="102" bestFit="1" customWidth="1"/>
    <col min="12468" max="12470" width="11" style="102" customWidth="1"/>
    <col min="12471" max="12473" width="14.5703125" style="102" customWidth="1"/>
    <col min="12474" max="12476" width="15.28515625" style="102" customWidth="1"/>
    <col min="12477" max="12477" width="15.5703125" style="102"/>
    <col min="12478" max="12478" width="44.5703125" style="102" customWidth="1"/>
    <col min="12479" max="12479" width="13.85546875" style="102" customWidth="1"/>
    <col min="12480" max="12480" width="10.85546875" style="102" customWidth="1"/>
    <col min="12481" max="12481" width="14.5703125" style="102" customWidth="1"/>
    <col min="12482" max="12482" width="11" style="102" customWidth="1"/>
    <col min="12483" max="12483" width="10.85546875" style="102" customWidth="1"/>
    <col min="12484" max="12484" width="14.5703125" style="102" customWidth="1"/>
    <col min="12485" max="12486" width="15.5703125" style="102" customWidth="1"/>
    <col min="12487" max="12487" width="17.7109375" style="102" customWidth="1"/>
    <col min="12488" max="12713" width="29.28515625" style="102" customWidth="1"/>
    <col min="12714" max="12714" width="42.42578125" style="102" customWidth="1"/>
    <col min="12715" max="12717" width="12.42578125" style="102" customWidth="1"/>
    <col min="12718" max="12720" width="10.85546875" style="102" customWidth="1"/>
    <col min="12721" max="12723" width="14.5703125" style="102" bestFit="1" customWidth="1"/>
    <col min="12724" max="12726" width="11" style="102" customWidth="1"/>
    <col min="12727" max="12729" width="14.5703125" style="102" customWidth="1"/>
    <col min="12730" max="12732" width="15.28515625" style="102" customWidth="1"/>
    <col min="12733" max="12733" width="15.5703125" style="102"/>
    <col min="12734" max="12734" width="44.5703125" style="102" customWidth="1"/>
    <col min="12735" max="12735" width="13.85546875" style="102" customWidth="1"/>
    <col min="12736" max="12736" width="10.85546875" style="102" customWidth="1"/>
    <col min="12737" max="12737" width="14.5703125" style="102" customWidth="1"/>
    <col min="12738" max="12738" width="11" style="102" customWidth="1"/>
    <col min="12739" max="12739" width="10.85546875" style="102" customWidth="1"/>
    <col min="12740" max="12740" width="14.5703125" style="102" customWidth="1"/>
    <col min="12741" max="12742" width="15.5703125" style="102" customWidth="1"/>
    <col min="12743" max="12743" width="17.7109375" style="102" customWidth="1"/>
    <col min="12744" max="12969" width="29.28515625" style="102" customWidth="1"/>
    <col min="12970" max="12970" width="42.42578125" style="102" customWidth="1"/>
    <col min="12971" max="12973" width="12.42578125" style="102" customWidth="1"/>
    <col min="12974" max="12976" width="10.85546875" style="102" customWidth="1"/>
    <col min="12977" max="12979" width="14.5703125" style="102" bestFit="1" customWidth="1"/>
    <col min="12980" max="12982" width="11" style="102" customWidth="1"/>
    <col min="12983" max="12985" width="14.5703125" style="102" customWidth="1"/>
    <col min="12986" max="12988" width="15.28515625" style="102" customWidth="1"/>
    <col min="12989" max="12989" width="15.5703125" style="102"/>
    <col min="12990" max="12990" width="44.5703125" style="102" customWidth="1"/>
    <col min="12991" max="12991" width="13.85546875" style="102" customWidth="1"/>
    <col min="12992" max="12992" width="10.85546875" style="102" customWidth="1"/>
    <col min="12993" max="12993" width="14.5703125" style="102" customWidth="1"/>
    <col min="12994" max="12994" width="11" style="102" customWidth="1"/>
    <col min="12995" max="12995" width="10.85546875" style="102" customWidth="1"/>
    <col min="12996" max="12996" width="14.5703125" style="102" customWidth="1"/>
    <col min="12997" max="12998" width="15.5703125" style="102" customWidth="1"/>
    <col min="12999" max="12999" width="17.7109375" style="102" customWidth="1"/>
    <col min="13000" max="13225" width="29.28515625" style="102" customWidth="1"/>
    <col min="13226" max="13226" width="42.42578125" style="102" customWidth="1"/>
    <col min="13227" max="13229" width="12.42578125" style="102" customWidth="1"/>
    <col min="13230" max="13232" width="10.85546875" style="102" customWidth="1"/>
    <col min="13233" max="13235" width="14.5703125" style="102" bestFit="1" customWidth="1"/>
    <col min="13236" max="13238" width="11" style="102" customWidth="1"/>
    <col min="13239" max="13241" width="14.5703125" style="102" customWidth="1"/>
    <col min="13242" max="13244" width="15.28515625" style="102" customWidth="1"/>
    <col min="13245" max="13245" width="15.5703125" style="102"/>
    <col min="13246" max="13246" width="44.5703125" style="102" customWidth="1"/>
    <col min="13247" max="13247" width="13.85546875" style="102" customWidth="1"/>
    <col min="13248" max="13248" width="10.85546875" style="102" customWidth="1"/>
    <col min="13249" max="13249" width="14.5703125" style="102" customWidth="1"/>
    <col min="13250" max="13250" width="11" style="102" customWidth="1"/>
    <col min="13251" max="13251" width="10.85546875" style="102" customWidth="1"/>
    <col min="13252" max="13252" width="14.5703125" style="102" customWidth="1"/>
    <col min="13253" max="13254" width="15.5703125" style="102" customWidth="1"/>
    <col min="13255" max="13255" width="17.7109375" style="102" customWidth="1"/>
    <col min="13256" max="13481" width="29.28515625" style="102" customWidth="1"/>
    <col min="13482" max="13482" width="42.42578125" style="102" customWidth="1"/>
    <col min="13483" max="13485" width="12.42578125" style="102" customWidth="1"/>
    <col min="13486" max="13488" width="10.85546875" style="102" customWidth="1"/>
    <col min="13489" max="13491" width="14.5703125" style="102" bestFit="1" customWidth="1"/>
    <col min="13492" max="13494" width="11" style="102" customWidth="1"/>
    <col min="13495" max="13497" width="14.5703125" style="102" customWidth="1"/>
    <col min="13498" max="13500" width="15.28515625" style="102" customWidth="1"/>
    <col min="13501" max="13501" width="15.5703125" style="102"/>
    <col min="13502" max="13502" width="44.5703125" style="102" customWidth="1"/>
    <col min="13503" max="13503" width="13.85546875" style="102" customWidth="1"/>
    <col min="13504" max="13504" width="10.85546875" style="102" customWidth="1"/>
    <col min="13505" max="13505" width="14.5703125" style="102" customWidth="1"/>
    <col min="13506" max="13506" width="11" style="102" customWidth="1"/>
    <col min="13507" max="13507" width="10.85546875" style="102" customWidth="1"/>
    <col min="13508" max="13508" width="14.5703125" style="102" customWidth="1"/>
    <col min="13509" max="13510" width="15.5703125" style="102" customWidth="1"/>
    <col min="13511" max="13511" width="17.7109375" style="102" customWidth="1"/>
    <col min="13512" max="13737" width="29.28515625" style="102" customWidth="1"/>
    <col min="13738" max="13738" width="42.42578125" style="102" customWidth="1"/>
    <col min="13739" max="13741" width="12.42578125" style="102" customWidth="1"/>
    <col min="13742" max="13744" width="10.85546875" style="102" customWidth="1"/>
    <col min="13745" max="13747" width="14.5703125" style="102" bestFit="1" customWidth="1"/>
    <col min="13748" max="13750" width="11" style="102" customWidth="1"/>
    <col min="13751" max="13753" width="14.5703125" style="102" customWidth="1"/>
    <col min="13754" max="13756" width="15.28515625" style="102" customWidth="1"/>
    <col min="13757" max="13757" width="15.5703125" style="102"/>
    <col min="13758" max="13758" width="44.5703125" style="102" customWidth="1"/>
    <col min="13759" max="13759" width="13.85546875" style="102" customWidth="1"/>
    <col min="13760" max="13760" width="10.85546875" style="102" customWidth="1"/>
    <col min="13761" max="13761" width="14.5703125" style="102" customWidth="1"/>
    <col min="13762" max="13762" width="11" style="102" customWidth="1"/>
    <col min="13763" max="13763" width="10.85546875" style="102" customWidth="1"/>
    <col min="13764" max="13764" width="14.5703125" style="102" customWidth="1"/>
    <col min="13765" max="13766" width="15.5703125" style="102" customWidth="1"/>
    <col min="13767" max="13767" width="17.7109375" style="102" customWidth="1"/>
    <col min="13768" max="13993" width="29.28515625" style="102" customWidth="1"/>
    <col min="13994" max="13994" width="42.42578125" style="102" customWidth="1"/>
    <col min="13995" max="13997" width="12.42578125" style="102" customWidth="1"/>
    <col min="13998" max="14000" width="10.85546875" style="102" customWidth="1"/>
    <col min="14001" max="14003" width="14.5703125" style="102" bestFit="1" customWidth="1"/>
    <col min="14004" max="14006" width="11" style="102" customWidth="1"/>
    <col min="14007" max="14009" width="14.5703125" style="102" customWidth="1"/>
    <col min="14010" max="14012" width="15.28515625" style="102" customWidth="1"/>
    <col min="14013" max="14013" width="15.5703125" style="102"/>
    <col min="14014" max="14014" width="44.5703125" style="102" customWidth="1"/>
    <col min="14015" max="14015" width="13.85546875" style="102" customWidth="1"/>
    <col min="14016" max="14016" width="10.85546875" style="102" customWidth="1"/>
    <col min="14017" max="14017" width="14.5703125" style="102" customWidth="1"/>
    <col min="14018" max="14018" width="11" style="102" customWidth="1"/>
    <col min="14019" max="14019" width="10.85546875" style="102" customWidth="1"/>
    <col min="14020" max="14020" width="14.5703125" style="102" customWidth="1"/>
    <col min="14021" max="14022" width="15.5703125" style="102" customWidth="1"/>
    <col min="14023" max="14023" width="17.7109375" style="102" customWidth="1"/>
    <col min="14024" max="14249" width="29.28515625" style="102" customWidth="1"/>
    <col min="14250" max="14250" width="42.42578125" style="102" customWidth="1"/>
    <col min="14251" max="14253" width="12.42578125" style="102" customWidth="1"/>
    <col min="14254" max="14256" width="10.85546875" style="102" customWidth="1"/>
    <col min="14257" max="14259" width="14.5703125" style="102" bestFit="1" customWidth="1"/>
    <col min="14260" max="14262" width="11" style="102" customWidth="1"/>
    <col min="14263" max="14265" width="14.5703125" style="102" customWidth="1"/>
    <col min="14266" max="14268" width="15.28515625" style="102" customWidth="1"/>
    <col min="14269" max="14269" width="15.5703125" style="102"/>
    <col min="14270" max="14270" width="44.5703125" style="102" customWidth="1"/>
    <col min="14271" max="14271" width="13.85546875" style="102" customWidth="1"/>
    <col min="14272" max="14272" width="10.85546875" style="102" customWidth="1"/>
    <col min="14273" max="14273" width="14.5703125" style="102" customWidth="1"/>
    <col min="14274" max="14274" width="11" style="102" customWidth="1"/>
    <col min="14275" max="14275" width="10.85546875" style="102" customWidth="1"/>
    <col min="14276" max="14276" width="14.5703125" style="102" customWidth="1"/>
    <col min="14277" max="14278" width="15.5703125" style="102" customWidth="1"/>
    <col min="14279" max="14279" width="17.7109375" style="102" customWidth="1"/>
    <col min="14280" max="14505" width="29.28515625" style="102" customWidth="1"/>
    <col min="14506" max="14506" width="42.42578125" style="102" customWidth="1"/>
    <col min="14507" max="14509" width="12.42578125" style="102" customWidth="1"/>
    <col min="14510" max="14512" width="10.85546875" style="102" customWidth="1"/>
    <col min="14513" max="14515" width="14.5703125" style="102" bestFit="1" customWidth="1"/>
    <col min="14516" max="14518" width="11" style="102" customWidth="1"/>
    <col min="14519" max="14521" width="14.5703125" style="102" customWidth="1"/>
    <col min="14522" max="14524" width="15.28515625" style="102" customWidth="1"/>
    <col min="14525" max="14525" width="15.5703125" style="102"/>
    <col min="14526" max="14526" width="44.5703125" style="102" customWidth="1"/>
    <col min="14527" max="14527" width="13.85546875" style="102" customWidth="1"/>
    <col min="14528" max="14528" width="10.85546875" style="102" customWidth="1"/>
    <col min="14529" max="14529" width="14.5703125" style="102" customWidth="1"/>
    <col min="14530" max="14530" width="11" style="102" customWidth="1"/>
    <col min="14531" max="14531" width="10.85546875" style="102" customWidth="1"/>
    <col min="14532" max="14532" width="14.5703125" style="102" customWidth="1"/>
    <col min="14533" max="14534" width="15.5703125" style="102" customWidth="1"/>
    <col min="14535" max="14535" width="17.7109375" style="102" customWidth="1"/>
    <col min="14536" max="14761" width="29.28515625" style="102" customWidth="1"/>
    <col min="14762" max="14762" width="42.42578125" style="102" customWidth="1"/>
    <col min="14763" max="14765" width="12.42578125" style="102" customWidth="1"/>
    <col min="14766" max="14768" width="10.85546875" style="102" customWidth="1"/>
    <col min="14769" max="14771" width="14.5703125" style="102" bestFit="1" customWidth="1"/>
    <col min="14772" max="14774" width="11" style="102" customWidth="1"/>
    <col min="14775" max="14777" width="14.5703125" style="102" customWidth="1"/>
    <col min="14778" max="14780" width="15.28515625" style="102" customWidth="1"/>
    <col min="14781" max="14781" width="15.5703125" style="102"/>
    <col min="14782" max="14782" width="44.5703125" style="102" customWidth="1"/>
    <col min="14783" max="14783" width="13.85546875" style="102" customWidth="1"/>
    <col min="14784" max="14784" width="10.85546875" style="102" customWidth="1"/>
    <col min="14785" max="14785" width="14.5703125" style="102" customWidth="1"/>
    <col min="14786" max="14786" width="11" style="102" customWidth="1"/>
    <col min="14787" max="14787" width="10.85546875" style="102" customWidth="1"/>
    <col min="14788" max="14788" width="14.5703125" style="102" customWidth="1"/>
    <col min="14789" max="14790" width="15.5703125" style="102" customWidth="1"/>
    <col min="14791" max="14791" width="17.7109375" style="102" customWidth="1"/>
    <col min="14792" max="15017" width="29.28515625" style="102" customWidth="1"/>
    <col min="15018" max="15018" width="42.42578125" style="102" customWidth="1"/>
    <col min="15019" max="15021" width="12.42578125" style="102" customWidth="1"/>
    <col min="15022" max="15024" width="10.85546875" style="102" customWidth="1"/>
    <col min="15025" max="15027" width="14.5703125" style="102" bestFit="1" customWidth="1"/>
    <col min="15028" max="15030" width="11" style="102" customWidth="1"/>
    <col min="15031" max="15033" width="14.5703125" style="102" customWidth="1"/>
    <col min="15034" max="15036" width="15.28515625" style="102" customWidth="1"/>
    <col min="15037" max="15037" width="15.5703125" style="102"/>
    <col min="15038" max="15038" width="44.5703125" style="102" customWidth="1"/>
    <col min="15039" max="15039" width="13.85546875" style="102" customWidth="1"/>
    <col min="15040" max="15040" width="10.85546875" style="102" customWidth="1"/>
    <col min="15041" max="15041" width="14.5703125" style="102" customWidth="1"/>
    <col min="15042" max="15042" width="11" style="102" customWidth="1"/>
    <col min="15043" max="15043" width="10.85546875" style="102" customWidth="1"/>
    <col min="15044" max="15044" width="14.5703125" style="102" customWidth="1"/>
    <col min="15045" max="15046" width="15.5703125" style="102" customWidth="1"/>
    <col min="15047" max="15047" width="17.7109375" style="102" customWidth="1"/>
    <col min="15048" max="15273" width="29.28515625" style="102" customWidth="1"/>
    <col min="15274" max="15274" width="42.42578125" style="102" customWidth="1"/>
    <col min="15275" max="15277" width="12.42578125" style="102" customWidth="1"/>
    <col min="15278" max="15280" width="10.85546875" style="102" customWidth="1"/>
    <col min="15281" max="15283" width="14.5703125" style="102" bestFit="1" customWidth="1"/>
    <col min="15284" max="15286" width="11" style="102" customWidth="1"/>
    <col min="15287" max="15289" width="14.5703125" style="102" customWidth="1"/>
    <col min="15290" max="15292" width="15.28515625" style="102" customWidth="1"/>
    <col min="15293" max="15293" width="15.5703125" style="102"/>
    <col min="15294" max="15294" width="44.5703125" style="102" customWidth="1"/>
    <col min="15295" max="15295" width="13.85546875" style="102" customWidth="1"/>
    <col min="15296" max="15296" width="10.85546875" style="102" customWidth="1"/>
    <col min="15297" max="15297" width="14.5703125" style="102" customWidth="1"/>
    <col min="15298" max="15298" width="11" style="102" customWidth="1"/>
    <col min="15299" max="15299" width="10.85546875" style="102" customWidth="1"/>
    <col min="15300" max="15300" width="14.5703125" style="102" customWidth="1"/>
    <col min="15301" max="15302" width="15.5703125" style="102" customWidth="1"/>
    <col min="15303" max="15303" width="17.7109375" style="102" customWidth="1"/>
    <col min="15304" max="15529" width="29.28515625" style="102" customWidth="1"/>
    <col min="15530" max="15530" width="42.42578125" style="102" customWidth="1"/>
    <col min="15531" max="15533" width="12.42578125" style="102" customWidth="1"/>
    <col min="15534" max="15536" width="10.85546875" style="102" customWidth="1"/>
    <col min="15537" max="15539" width="14.5703125" style="102" bestFit="1" customWidth="1"/>
    <col min="15540" max="15542" width="11" style="102" customWidth="1"/>
    <col min="15543" max="15545" width="14.5703125" style="102" customWidth="1"/>
    <col min="15546" max="15548" width="15.28515625" style="102" customWidth="1"/>
    <col min="15549" max="15549" width="15.5703125" style="102"/>
    <col min="15550" max="15550" width="44.5703125" style="102" customWidth="1"/>
    <col min="15551" max="15551" width="13.85546875" style="102" customWidth="1"/>
    <col min="15552" max="15552" width="10.85546875" style="102" customWidth="1"/>
    <col min="15553" max="15553" width="14.5703125" style="102" customWidth="1"/>
    <col min="15554" max="15554" width="11" style="102" customWidth="1"/>
    <col min="15555" max="15555" width="10.85546875" style="102" customWidth="1"/>
    <col min="15556" max="15556" width="14.5703125" style="102" customWidth="1"/>
    <col min="15557" max="15558" width="15.5703125" style="102" customWidth="1"/>
    <col min="15559" max="15559" width="17.7109375" style="102" customWidth="1"/>
    <col min="15560" max="15785" width="29.28515625" style="102" customWidth="1"/>
    <col min="15786" max="15786" width="42.42578125" style="102" customWidth="1"/>
    <col min="15787" max="15789" width="12.42578125" style="102" customWidth="1"/>
    <col min="15790" max="15792" width="10.85546875" style="102" customWidth="1"/>
    <col min="15793" max="15795" width="14.5703125" style="102" bestFit="1" customWidth="1"/>
    <col min="15796" max="15798" width="11" style="102" customWidth="1"/>
    <col min="15799" max="15801" width="14.5703125" style="102" customWidth="1"/>
    <col min="15802" max="15804" width="15.28515625" style="102" customWidth="1"/>
    <col min="15805" max="15805" width="15.5703125" style="102"/>
    <col min="15806" max="15806" width="44.5703125" style="102" customWidth="1"/>
    <col min="15807" max="15807" width="13.85546875" style="102" customWidth="1"/>
    <col min="15808" max="15808" width="10.85546875" style="102" customWidth="1"/>
    <col min="15809" max="15809" width="14.5703125" style="102" customWidth="1"/>
    <col min="15810" max="15810" width="11" style="102" customWidth="1"/>
    <col min="15811" max="15811" width="10.85546875" style="102" customWidth="1"/>
    <col min="15812" max="15812" width="14.5703125" style="102" customWidth="1"/>
    <col min="15813" max="15814" width="15.5703125" style="102" customWidth="1"/>
    <col min="15815" max="15815" width="17.7109375" style="102" customWidth="1"/>
    <col min="15816" max="16041" width="29.28515625" style="102" customWidth="1"/>
    <col min="16042" max="16042" width="42.42578125" style="102" customWidth="1"/>
    <col min="16043" max="16045" width="12.42578125" style="102" customWidth="1"/>
    <col min="16046" max="16048" width="10.85546875" style="102" customWidth="1"/>
    <col min="16049" max="16051" width="14.5703125" style="102" bestFit="1" customWidth="1"/>
    <col min="16052" max="16054" width="11" style="102" customWidth="1"/>
    <col min="16055" max="16057" width="14.5703125" style="102" customWidth="1"/>
    <col min="16058" max="16060" width="15.28515625" style="102" customWidth="1"/>
    <col min="16061" max="16061" width="15.5703125" style="102"/>
    <col min="16062" max="16062" width="44.5703125" style="102" customWidth="1"/>
    <col min="16063" max="16063" width="13.85546875" style="102" customWidth="1"/>
    <col min="16064" max="16064" width="10.85546875" style="102" customWidth="1"/>
    <col min="16065" max="16065" width="14.5703125" style="102" customWidth="1"/>
    <col min="16066" max="16066" width="11" style="102" customWidth="1"/>
    <col min="16067" max="16067" width="10.85546875" style="102" customWidth="1"/>
    <col min="16068" max="16068" width="14.5703125" style="102" customWidth="1"/>
    <col min="16069" max="16070" width="15.5703125" style="102" customWidth="1"/>
    <col min="16071" max="16071" width="17.7109375" style="102" customWidth="1"/>
    <col min="16072" max="16297" width="29.28515625" style="102" customWidth="1"/>
    <col min="16298" max="16298" width="42.42578125" style="102" customWidth="1"/>
    <col min="16299" max="16384" width="12.42578125" style="102" customWidth="1"/>
  </cols>
  <sheetData>
    <row r="1" spans="1:189" x14ac:dyDescent="0.25">
      <c r="T1" s="103"/>
      <c r="U1" s="103"/>
      <c r="V1" s="103"/>
      <c r="W1" s="103"/>
      <c r="X1" s="103"/>
      <c r="Y1" s="103"/>
      <c r="Z1" s="104"/>
      <c r="AA1" s="103"/>
      <c r="AB1" s="104" t="s">
        <v>110</v>
      </c>
    </row>
    <row r="2" spans="1:189" x14ac:dyDescent="0.25">
      <c r="Z2" s="105"/>
    </row>
    <row r="3" spans="1:189" x14ac:dyDescent="0.25">
      <c r="A3" s="106" t="s">
        <v>111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</row>
    <row r="4" spans="1:189" s="105" customFormat="1" x14ac:dyDescent="0.25">
      <c r="A4" s="107" t="s">
        <v>112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189" s="105" customFormat="1" x14ac:dyDescent="0.25">
      <c r="A5" s="107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</row>
    <row r="6" spans="1:189" s="111" customFormat="1" ht="63" x14ac:dyDescent="0.25">
      <c r="A6" s="108" t="s">
        <v>113</v>
      </c>
      <c r="B6" s="109" t="s">
        <v>114</v>
      </c>
      <c r="C6" s="109" t="s">
        <v>114</v>
      </c>
      <c r="D6" s="109" t="s">
        <v>114</v>
      </c>
      <c r="E6" s="110" t="s">
        <v>115</v>
      </c>
      <c r="F6" s="110" t="s">
        <v>115</v>
      </c>
      <c r="G6" s="110" t="s">
        <v>115</v>
      </c>
      <c r="H6" s="110" t="s">
        <v>116</v>
      </c>
      <c r="I6" s="110" t="s">
        <v>116</v>
      </c>
      <c r="J6" s="110" t="s">
        <v>116</v>
      </c>
      <c r="K6" s="110" t="s">
        <v>117</v>
      </c>
      <c r="L6" s="110" t="s">
        <v>117</v>
      </c>
      <c r="M6" s="110" t="s">
        <v>117</v>
      </c>
      <c r="N6" s="110" t="s">
        <v>118</v>
      </c>
      <c r="O6" s="110" t="s">
        <v>118</v>
      </c>
      <c r="P6" s="110" t="s">
        <v>118</v>
      </c>
      <c r="Q6" s="110" t="s">
        <v>119</v>
      </c>
      <c r="R6" s="110" t="s">
        <v>119</v>
      </c>
      <c r="S6" s="110" t="s">
        <v>119</v>
      </c>
      <c r="T6" s="110" t="s">
        <v>120</v>
      </c>
      <c r="U6" s="110" t="s">
        <v>120</v>
      </c>
      <c r="V6" s="110" t="s">
        <v>120</v>
      </c>
      <c r="W6" s="110" t="s">
        <v>121</v>
      </c>
      <c r="X6" s="110" t="s">
        <v>121</v>
      </c>
      <c r="Y6" s="110" t="s">
        <v>121</v>
      </c>
      <c r="Z6" s="110" t="s">
        <v>122</v>
      </c>
      <c r="AA6" s="110" t="s">
        <v>122</v>
      </c>
      <c r="AB6" s="110" t="s">
        <v>122</v>
      </c>
    </row>
    <row r="7" spans="1:189" s="111" customFormat="1" x14ac:dyDescent="0.25">
      <c r="A7" s="112"/>
      <c r="B7" s="113" t="s">
        <v>123</v>
      </c>
      <c r="C7" s="113" t="s">
        <v>124</v>
      </c>
      <c r="D7" s="113" t="s">
        <v>125</v>
      </c>
      <c r="E7" s="113" t="s">
        <v>123</v>
      </c>
      <c r="F7" s="113" t="s">
        <v>124</v>
      </c>
      <c r="G7" s="113" t="s">
        <v>125</v>
      </c>
      <c r="H7" s="113" t="s">
        <v>123</v>
      </c>
      <c r="I7" s="113" t="s">
        <v>124</v>
      </c>
      <c r="J7" s="113" t="s">
        <v>125</v>
      </c>
      <c r="K7" s="113" t="s">
        <v>123</v>
      </c>
      <c r="L7" s="113" t="s">
        <v>124</v>
      </c>
      <c r="M7" s="113" t="s">
        <v>125</v>
      </c>
      <c r="N7" s="113" t="s">
        <v>123</v>
      </c>
      <c r="O7" s="113" t="s">
        <v>124</v>
      </c>
      <c r="P7" s="113" t="s">
        <v>125</v>
      </c>
      <c r="Q7" s="113" t="s">
        <v>123</v>
      </c>
      <c r="R7" s="113" t="s">
        <v>124</v>
      </c>
      <c r="S7" s="113" t="s">
        <v>125</v>
      </c>
      <c r="T7" s="113" t="s">
        <v>123</v>
      </c>
      <c r="U7" s="113" t="s">
        <v>124</v>
      </c>
      <c r="V7" s="113" t="s">
        <v>125</v>
      </c>
      <c r="W7" s="113" t="s">
        <v>123</v>
      </c>
      <c r="X7" s="113" t="s">
        <v>124</v>
      </c>
      <c r="Y7" s="113" t="s">
        <v>125</v>
      </c>
      <c r="Z7" s="113" t="s">
        <v>123</v>
      </c>
      <c r="AA7" s="113" t="s">
        <v>124</v>
      </c>
      <c r="AB7" s="113" t="s">
        <v>125</v>
      </c>
    </row>
    <row r="8" spans="1:189" s="116" customFormat="1" x14ac:dyDescent="0.25">
      <c r="A8" s="114" t="s">
        <v>86</v>
      </c>
      <c r="B8" s="115">
        <f>E8+H8+K8+N8+Q8+T8+Z8+W8</f>
        <v>34339416</v>
      </c>
      <c r="C8" s="115">
        <f>F8+I8+L8+O8+R8+U8+AA8+X8</f>
        <v>35791502</v>
      </c>
      <c r="D8" s="115">
        <f>G8+J8+M8+P8+S8+V8+AB8+Y8</f>
        <v>1452086</v>
      </c>
      <c r="E8" s="115">
        <f>SUM(E9,E178,E362,E376,E379)</f>
        <v>2140000</v>
      </c>
      <c r="F8" s="115">
        <f>SUM(F9,F178,F362,F376,F379)</f>
        <v>2140000</v>
      </c>
      <c r="G8" s="115">
        <f>F8-E8</f>
        <v>0</v>
      </c>
      <c r="H8" s="115">
        <f>SUM(H9,H178,H362,H376,H379)</f>
        <v>486834</v>
      </c>
      <c r="I8" s="115">
        <f>SUM(I9,I178,I362,I376,I379)</f>
        <v>486834</v>
      </c>
      <c r="J8" s="115">
        <f>I8-H8</f>
        <v>0</v>
      </c>
      <c r="K8" s="115">
        <f>SUM(K9,K178,K362,K376,K379)</f>
        <v>2039068</v>
      </c>
      <c r="L8" s="115">
        <f>SUM(L9,L178,L362,L376,L379)</f>
        <v>2829661</v>
      </c>
      <c r="M8" s="115">
        <f>L8-K8</f>
        <v>790593</v>
      </c>
      <c r="N8" s="115">
        <f>SUM(N9,N178,N362,N376,N379)</f>
        <v>13234744</v>
      </c>
      <c r="O8" s="115">
        <f>SUM(O9,O178,O362,O376,O379)</f>
        <v>13532270</v>
      </c>
      <c r="P8" s="115">
        <f>O8-N8</f>
        <v>297526</v>
      </c>
      <c r="Q8" s="115">
        <f>SUM(Q9,Q178,Q362,Q376,Q379)</f>
        <v>762621</v>
      </c>
      <c r="R8" s="115">
        <f>SUM(R9,R178,R362,R376,R379)</f>
        <v>770262</v>
      </c>
      <c r="S8" s="115">
        <f>R8-Q8</f>
        <v>7641</v>
      </c>
      <c r="T8" s="115">
        <f>SUM(T9,T178,T362,T376,T379)</f>
        <v>9384963</v>
      </c>
      <c r="U8" s="115">
        <f>SUM(U9,U178,U362,U376,U379)</f>
        <v>9711335</v>
      </c>
      <c r="V8" s="115">
        <f>U8-T8</f>
        <v>326372</v>
      </c>
      <c r="W8" s="115">
        <f>SUM(W9,W178,W362,W376,W379)</f>
        <v>33750</v>
      </c>
      <c r="X8" s="115">
        <f>SUM(X9,X178,X362,X376,X379)</f>
        <v>63704</v>
      </c>
      <c r="Y8" s="115">
        <f>X8-W8</f>
        <v>29954</v>
      </c>
      <c r="Z8" s="115">
        <f>SUM(Z9,Z178,Z362,Z376,Z379)</f>
        <v>6257436</v>
      </c>
      <c r="AA8" s="115">
        <f>SUM(AA9,AA178,AA362,AA376,AA379)</f>
        <v>6257436</v>
      </c>
      <c r="AB8" s="115">
        <f>AA8-Z8</f>
        <v>0</v>
      </c>
    </row>
    <row r="9" spans="1:189" s="116" customFormat="1" x14ac:dyDescent="0.25">
      <c r="A9" s="117" t="s">
        <v>126</v>
      </c>
      <c r="B9" s="118">
        <f t="shared" ref="B9:D81" si="0">E9+H9+K9+N9+Q9+T9+Z9+W9</f>
        <v>18168409</v>
      </c>
      <c r="C9" s="118">
        <f t="shared" si="0"/>
        <v>19484678</v>
      </c>
      <c r="D9" s="118">
        <f t="shared" si="0"/>
        <v>1316269</v>
      </c>
      <c r="E9" s="118">
        <f>SUM(E10,E21,E36,E53,E150,E171,E47,E64)</f>
        <v>1029118</v>
      </c>
      <c r="F9" s="118">
        <f>SUM(F10,F21,F36,F53,F150,F171,F47,F64)</f>
        <v>1029118</v>
      </c>
      <c r="G9" s="118">
        <f t="shared" ref="G9:G92" si="1">F9-E9</f>
        <v>0</v>
      </c>
      <c r="H9" s="118">
        <f>SUM(H10,H21,H36,H53,H150,H171,H47,H64)</f>
        <v>176852</v>
      </c>
      <c r="I9" s="118">
        <f>SUM(I10,I21,I36,I53,I150,I171,I47,I64)</f>
        <v>193922</v>
      </c>
      <c r="J9" s="118">
        <f t="shared" ref="J9:J92" si="2">I9-H9</f>
        <v>17070</v>
      </c>
      <c r="K9" s="118">
        <f>SUM(K10,K21,K36,K53,K150,K171,K47,K64)</f>
        <v>1086965</v>
      </c>
      <c r="L9" s="118">
        <f>SUM(L10,L21,L36,L53,L150,L171,L47,L64)</f>
        <v>1753024</v>
      </c>
      <c r="M9" s="118">
        <f t="shared" ref="M9:M92" si="3">L9-K9</f>
        <v>666059</v>
      </c>
      <c r="N9" s="118">
        <f>SUM(N10,N21,N36,N53,N150,N171,N47,N64)</f>
        <v>8613282</v>
      </c>
      <c r="O9" s="118">
        <f>SUM(O10,O21,O36,O53,O150,O171,O47,O64)</f>
        <v>8899854</v>
      </c>
      <c r="P9" s="118">
        <f t="shared" ref="P9:P92" si="4">O9-N9</f>
        <v>286572</v>
      </c>
      <c r="Q9" s="118">
        <f>SUM(Q10,Q21,Q36,Q53,Q150,Q171,Q47,Q64)</f>
        <v>324231</v>
      </c>
      <c r="R9" s="118">
        <f>SUM(R10,R21,R36,R53,R150,R171,R47,R64)</f>
        <v>319473</v>
      </c>
      <c r="S9" s="118">
        <f t="shared" ref="S9:S92" si="5">R9-Q9</f>
        <v>-4758</v>
      </c>
      <c r="T9" s="118">
        <f>SUM(T10,T21,T36,T53,T150,T171,T47,T64)</f>
        <v>5053549</v>
      </c>
      <c r="U9" s="118">
        <f>SUM(U10,U21,U36,U53,U150,U171,U47,U64)</f>
        <v>5379921</v>
      </c>
      <c r="V9" s="118">
        <f t="shared" ref="V9:V92" si="6">U9-T9</f>
        <v>326372</v>
      </c>
      <c r="W9" s="118">
        <f>SUM(W10,W21,W36,W53,W150,W171,W47,W64)</f>
        <v>0</v>
      </c>
      <c r="X9" s="118">
        <f>SUM(X10,X21,X36,X53,X150,X171,X47,X64)</f>
        <v>24954</v>
      </c>
      <c r="Y9" s="118">
        <f t="shared" ref="Y9:Y92" si="7">X9-W9</f>
        <v>24954</v>
      </c>
      <c r="Z9" s="118">
        <f>SUM(Z10,Z21,Z36,Z53,Z150,Z171,Z47,Z64)</f>
        <v>1884412</v>
      </c>
      <c r="AA9" s="118">
        <f>SUM(AA10,AA21,AA36,AA53,AA150,AA171,AA47,AA64)</f>
        <v>1884412</v>
      </c>
      <c r="AB9" s="118">
        <f t="shared" ref="AB9:AB92" si="8">AA9-Z9</f>
        <v>0</v>
      </c>
    </row>
    <row r="10" spans="1:189" s="119" customFormat="1" x14ac:dyDescent="0.25">
      <c r="A10" s="117" t="s">
        <v>127</v>
      </c>
      <c r="B10" s="118">
        <f t="shared" si="0"/>
        <v>287084</v>
      </c>
      <c r="C10" s="118">
        <f t="shared" si="0"/>
        <v>33324</v>
      </c>
      <c r="D10" s="118">
        <f t="shared" si="0"/>
        <v>-253760</v>
      </c>
      <c r="E10" s="118">
        <f t="shared" ref="E10:AA10" si="9">SUM(E11)</f>
        <v>260000</v>
      </c>
      <c r="F10" s="118">
        <f t="shared" si="9"/>
        <v>0</v>
      </c>
      <c r="G10" s="118">
        <f t="shared" si="1"/>
        <v>-260000</v>
      </c>
      <c r="H10" s="118">
        <f t="shared" si="9"/>
        <v>6780</v>
      </c>
      <c r="I10" s="118">
        <f t="shared" si="9"/>
        <v>13020</v>
      </c>
      <c r="J10" s="118">
        <f t="shared" si="2"/>
        <v>6240</v>
      </c>
      <c r="K10" s="118">
        <f t="shared" si="9"/>
        <v>20304</v>
      </c>
      <c r="L10" s="118">
        <f t="shared" si="9"/>
        <v>20304</v>
      </c>
      <c r="M10" s="118">
        <f t="shared" si="3"/>
        <v>0</v>
      </c>
      <c r="N10" s="118">
        <f t="shared" si="9"/>
        <v>0</v>
      </c>
      <c r="O10" s="118">
        <f t="shared" si="9"/>
        <v>0</v>
      </c>
      <c r="P10" s="118">
        <f t="shared" si="4"/>
        <v>0</v>
      </c>
      <c r="Q10" s="118">
        <f t="shared" si="9"/>
        <v>0</v>
      </c>
      <c r="R10" s="118">
        <f t="shared" si="9"/>
        <v>0</v>
      </c>
      <c r="S10" s="118">
        <f t="shared" si="5"/>
        <v>0</v>
      </c>
      <c r="T10" s="118">
        <f t="shared" si="9"/>
        <v>0</v>
      </c>
      <c r="U10" s="118">
        <f t="shared" si="9"/>
        <v>0</v>
      </c>
      <c r="V10" s="118">
        <f t="shared" si="6"/>
        <v>0</v>
      </c>
      <c r="W10" s="118">
        <f t="shared" si="9"/>
        <v>0</v>
      </c>
      <c r="X10" s="118">
        <f t="shared" si="9"/>
        <v>0</v>
      </c>
      <c r="Y10" s="118">
        <f t="shared" si="7"/>
        <v>0</v>
      </c>
      <c r="Z10" s="118">
        <f t="shared" si="9"/>
        <v>0</v>
      </c>
      <c r="AA10" s="118">
        <f t="shared" si="9"/>
        <v>0</v>
      </c>
      <c r="AB10" s="118">
        <f t="shared" si="8"/>
        <v>0</v>
      </c>
    </row>
    <row r="11" spans="1:189" s="116" customFormat="1" x14ac:dyDescent="0.25">
      <c r="A11" s="117" t="s">
        <v>128</v>
      </c>
      <c r="B11" s="120">
        <f t="shared" si="0"/>
        <v>287084</v>
      </c>
      <c r="C11" s="120">
        <f t="shared" si="0"/>
        <v>33324</v>
      </c>
      <c r="D11" s="120">
        <f t="shared" si="0"/>
        <v>-253760</v>
      </c>
      <c r="E11" s="120">
        <f t="shared" ref="E11:AA11" si="10">SUM(E12:E20)</f>
        <v>260000</v>
      </c>
      <c r="F11" s="120">
        <f t="shared" si="10"/>
        <v>0</v>
      </c>
      <c r="G11" s="120">
        <f t="shared" si="1"/>
        <v>-260000</v>
      </c>
      <c r="H11" s="120">
        <f t="shared" ref="H11" si="11">SUM(H12:H20)</f>
        <v>6780</v>
      </c>
      <c r="I11" s="120">
        <f t="shared" si="10"/>
        <v>13020</v>
      </c>
      <c r="J11" s="120">
        <f t="shared" si="2"/>
        <v>6240</v>
      </c>
      <c r="K11" s="120">
        <f t="shared" ref="K11" si="12">SUM(K12:K20)</f>
        <v>20304</v>
      </c>
      <c r="L11" s="120">
        <f t="shared" si="10"/>
        <v>20304</v>
      </c>
      <c r="M11" s="120">
        <f t="shared" si="3"/>
        <v>0</v>
      </c>
      <c r="N11" s="120">
        <f t="shared" ref="N11" si="13">SUM(N12:N20)</f>
        <v>0</v>
      </c>
      <c r="O11" s="120">
        <f t="shared" si="10"/>
        <v>0</v>
      </c>
      <c r="P11" s="120">
        <f t="shared" si="4"/>
        <v>0</v>
      </c>
      <c r="Q11" s="120">
        <f t="shared" ref="Q11" si="14">SUM(Q12:Q20)</f>
        <v>0</v>
      </c>
      <c r="R11" s="120">
        <f t="shared" si="10"/>
        <v>0</v>
      </c>
      <c r="S11" s="120">
        <f t="shared" si="5"/>
        <v>0</v>
      </c>
      <c r="T11" s="120">
        <f t="shared" ref="T11" si="15">SUM(T12:T20)</f>
        <v>0</v>
      </c>
      <c r="U11" s="120">
        <f t="shared" si="10"/>
        <v>0</v>
      </c>
      <c r="V11" s="120">
        <f t="shared" si="6"/>
        <v>0</v>
      </c>
      <c r="W11" s="120">
        <f t="shared" ref="W11:X11" si="16">SUM(W12:W20)</f>
        <v>0</v>
      </c>
      <c r="X11" s="120">
        <f t="shared" si="16"/>
        <v>0</v>
      </c>
      <c r="Y11" s="120">
        <f t="shared" si="7"/>
        <v>0</v>
      </c>
      <c r="Z11" s="120">
        <f t="shared" ref="Z11" si="17">SUM(Z12:Z20)</f>
        <v>0</v>
      </c>
      <c r="AA11" s="120">
        <f t="shared" si="10"/>
        <v>0</v>
      </c>
      <c r="AB11" s="120">
        <f t="shared" si="8"/>
        <v>0</v>
      </c>
    </row>
    <row r="12" spans="1:189" s="119" customFormat="1" ht="31.5" x14ac:dyDescent="0.25">
      <c r="A12" s="121" t="s">
        <v>129</v>
      </c>
      <c r="B12" s="122">
        <f t="shared" si="0"/>
        <v>260000</v>
      </c>
      <c r="C12" s="122">
        <f t="shared" si="0"/>
        <v>0</v>
      </c>
      <c r="D12" s="122">
        <f t="shared" si="0"/>
        <v>-260000</v>
      </c>
      <c r="E12" s="122">
        <f>190000+70000</f>
        <v>260000</v>
      </c>
      <c r="F12" s="122">
        <f>190000+70000-260000</f>
        <v>0</v>
      </c>
      <c r="G12" s="122">
        <f t="shared" si="1"/>
        <v>-260000</v>
      </c>
      <c r="H12" s="122"/>
      <c r="I12" s="122"/>
      <c r="J12" s="122">
        <f t="shared" si="2"/>
        <v>0</v>
      </c>
      <c r="K12" s="122"/>
      <c r="L12" s="122"/>
      <c r="M12" s="122">
        <f t="shared" si="3"/>
        <v>0</v>
      </c>
      <c r="N12" s="122"/>
      <c r="O12" s="122"/>
      <c r="P12" s="122">
        <f t="shared" si="4"/>
        <v>0</v>
      </c>
      <c r="Q12" s="122"/>
      <c r="R12" s="122"/>
      <c r="S12" s="122">
        <f t="shared" si="5"/>
        <v>0</v>
      </c>
      <c r="T12" s="122"/>
      <c r="U12" s="122"/>
      <c r="V12" s="122">
        <f t="shared" si="6"/>
        <v>0</v>
      </c>
      <c r="W12" s="122"/>
      <c r="X12" s="122"/>
      <c r="Y12" s="122">
        <f t="shared" si="7"/>
        <v>0</v>
      </c>
      <c r="Z12" s="122"/>
      <c r="AA12" s="122"/>
      <c r="AB12" s="122">
        <f t="shared" si="8"/>
        <v>0</v>
      </c>
    </row>
    <row r="13" spans="1:189" s="119" customFormat="1" ht="47.25" x14ac:dyDescent="0.25">
      <c r="A13" s="121" t="s">
        <v>130</v>
      </c>
      <c r="B13" s="122">
        <f t="shared" si="0"/>
        <v>1290</v>
      </c>
      <c r="C13" s="122">
        <f t="shared" si="0"/>
        <v>1290</v>
      </c>
      <c r="D13" s="122">
        <f t="shared" si="0"/>
        <v>0</v>
      </c>
      <c r="E13" s="122"/>
      <c r="F13" s="122"/>
      <c r="G13" s="122">
        <f t="shared" si="1"/>
        <v>0</v>
      </c>
      <c r="H13" s="122"/>
      <c r="I13" s="122"/>
      <c r="J13" s="122">
        <f t="shared" si="2"/>
        <v>0</v>
      </c>
      <c r="K13" s="122">
        <v>1290</v>
      </c>
      <c r="L13" s="122">
        <v>1290</v>
      </c>
      <c r="M13" s="122">
        <f t="shared" si="3"/>
        <v>0</v>
      </c>
      <c r="N13" s="122"/>
      <c r="O13" s="122"/>
      <c r="P13" s="122">
        <f t="shared" si="4"/>
        <v>0</v>
      </c>
      <c r="Q13" s="122"/>
      <c r="R13" s="122"/>
      <c r="S13" s="122">
        <f t="shared" si="5"/>
        <v>0</v>
      </c>
      <c r="T13" s="122"/>
      <c r="U13" s="122"/>
      <c r="V13" s="122">
        <f t="shared" si="6"/>
        <v>0</v>
      </c>
      <c r="W13" s="122"/>
      <c r="X13" s="122"/>
      <c r="Y13" s="122">
        <f t="shared" si="7"/>
        <v>0</v>
      </c>
      <c r="Z13" s="122"/>
      <c r="AA13" s="122"/>
      <c r="AB13" s="122">
        <f t="shared" si="8"/>
        <v>0</v>
      </c>
    </row>
    <row r="14" spans="1:189" s="119" customFormat="1" ht="31.5" x14ac:dyDescent="0.25">
      <c r="A14" s="121" t="s">
        <v>131</v>
      </c>
      <c r="B14" s="122">
        <f t="shared" si="0"/>
        <v>2996</v>
      </c>
      <c r="C14" s="122">
        <f t="shared" si="0"/>
        <v>2996</v>
      </c>
      <c r="D14" s="122">
        <f t="shared" si="0"/>
        <v>0</v>
      </c>
      <c r="E14" s="122"/>
      <c r="F14" s="122"/>
      <c r="G14" s="122">
        <f t="shared" si="1"/>
        <v>0</v>
      </c>
      <c r="H14" s="122"/>
      <c r="I14" s="122"/>
      <c r="J14" s="122">
        <f t="shared" si="2"/>
        <v>0</v>
      </c>
      <c r="K14" s="122">
        <v>2996</v>
      </c>
      <c r="L14" s="122">
        <v>2996</v>
      </c>
      <c r="M14" s="122">
        <f t="shared" si="3"/>
        <v>0</v>
      </c>
      <c r="N14" s="122"/>
      <c r="O14" s="122"/>
      <c r="P14" s="122">
        <f t="shared" si="4"/>
        <v>0</v>
      </c>
      <c r="Q14" s="122"/>
      <c r="R14" s="122"/>
      <c r="S14" s="122">
        <f t="shared" si="5"/>
        <v>0</v>
      </c>
      <c r="T14" s="122"/>
      <c r="U14" s="122"/>
      <c r="V14" s="122">
        <f t="shared" si="6"/>
        <v>0</v>
      </c>
      <c r="W14" s="122"/>
      <c r="X14" s="122"/>
      <c r="Y14" s="122">
        <f t="shared" si="7"/>
        <v>0</v>
      </c>
      <c r="Z14" s="122"/>
      <c r="AA14" s="122"/>
      <c r="AB14" s="122">
        <f t="shared" si="8"/>
        <v>0</v>
      </c>
    </row>
    <row r="15" spans="1:189" s="119" customFormat="1" ht="31.5" x14ac:dyDescent="0.25">
      <c r="A15" s="121" t="s">
        <v>132</v>
      </c>
      <c r="B15" s="122">
        <f t="shared" si="0"/>
        <v>3845</v>
      </c>
      <c r="C15" s="122">
        <f t="shared" si="0"/>
        <v>3845</v>
      </c>
      <c r="D15" s="122">
        <f t="shared" si="0"/>
        <v>0</v>
      </c>
      <c r="E15" s="122"/>
      <c r="F15" s="122"/>
      <c r="G15" s="122">
        <f t="shared" si="1"/>
        <v>0</v>
      </c>
      <c r="H15" s="122"/>
      <c r="I15" s="122"/>
      <c r="J15" s="122">
        <f t="shared" si="2"/>
        <v>0</v>
      </c>
      <c r="K15" s="122">
        <v>3845</v>
      </c>
      <c r="L15" s="122">
        <v>3845</v>
      </c>
      <c r="M15" s="122">
        <f t="shared" si="3"/>
        <v>0</v>
      </c>
      <c r="N15" s="122"/>
      <c r="O15" s="122"/>
      <c r="P15" s="122">
        <f t="shared" si="4"/>
        <v>0</v>
      </c>
      <c r="Q15" s="122"/>
      <c r="R15" s="122"/>
      <c r="S15" s="122">
        <f t="shared" si="5"/>
        <v>0</v>
      </c>
      <c r="T15" s="122"/>
      <c r="U15" s="122"/>
      <c r="V15" s="122">
        <f t="shared" si="6"/>
        <v>0</v>
      </c>
      <c r="W15" s="122"/>
      <c r="X15" s="122"/>
      <c r="Y15" s="122">
        <f t="shared" si="7"/>
        <v>0</v>
      </c>
      <c r="Z15" s="122"/>
      <c r="AA15" s="122"/>
      <c r="AB15" s="122">
        <f t="shared" si="8"/>
        <v>0</v>
      </c>
    </row>
    <row r="16" spans="1:189" s="119" customFormat="1" ht="31.5" x14ac:dyDescent="0.25">
      <c r="A16" s="121" t="s">
        <v>133</v>
      </c>
      <c r="B16" s="122">
        <f t="shared" si="0"/>
        <v>2400</v>
      </c>
      <c r="C16" s="122">
        <f t="shared" si="0"/>
        <v>2400</v>
      </c>
      <c r="D16" s="122">
        <f t="shared" si="0"/>
        <v>0</v>
      </c>
      <c r="E16" s="122"/>
      <c r="F16" s="122"/>
      <c r="G16" s="122">
        <f t="shared" si="1"/>
        <v>0</v>
      </c>
      <c r="H16" s="122"/>
      <c r="I16" s="122"/>
      <c r="J16" s="122">
        <f t="shared" si="2"/>
        <v>0</v>
      </c>
      <c r="K16" s="122">
        <v>2400</v>
      </c>
      <c r="L16" s="122">
        <v>2400</v>
      </c>
      <c r="M16" s="122">
        <f t="shared" si="3"/>
        <v>0</v>
      </c>
      <c r="N16" s="122"/>
      <c r="O16" s="122"/>
      <c r="P16" s="122">
        <f t="shared" si="4"/>
        <v>0</v>
      </c>
      <c r="Q16" s="122"/>
      <c r="R16" s="122"/>
      <c r="S16" s="122">
        <f t="shared" si="5"/>
        <v>0</v>
      </c>
      <c r="T16" s="122"/>
      <c r="U16" s="122"/>
      <c r="V16" s="122">
        <f t="shared" si="6"/>
        <v>0</v>
      </c>
      <c r="W16" s="122"/>
      <c r="X16" s="122"/>
      <c r="Y16" s="122">
        <f t="shared" si="7"/>
        <v>0</v>
      </c>
      <c r="Z16" s="122"/>
      <c r="AA16" s="122"/>
      <c r="AB16" s="122">
        <f t="shared" si="8"/>
        <v>0</v>
      </c>
    </row>
    <row r="17" spans="1:28" s="119" customFormat="1" ht="31.5" x14ac:dyDescent="0.25">
      <c r="A17" s="121" t="s">
        <v>134</v>
      </c>
      <c r="B17" s="122">
        <f t="shared" si="0"/>
        <v>5000</v>
      </c>
      <c r="C17" s="122">
        <f t="shared" si="0"/>
        <v>5000</v>
      </c>
      <c r="D17" s="122">
        <f t="shared" si="0"/>
        <v>0</v>
      </c>
      <c r="E17" s="122"/>
      <c r="F17" s="122"/>
      <c r="G17" s="122">
        <f t="shared" si="1"/>
        <v>0</v>
      </c>
      <c r="H17" s="122"/>
      <c r="I17" s="122"/>
      <c r="J17" s="122">
        <f t="shared" si="2"/>
        <v>0</v>
      </c>
      <c r="K17" s="122">
        <v>5000</v>
      </c>
      <c r="L17" s="122">
        <v>5000</v>
      </c>
      <c r="M17" s="122">
        <f t="shared" si="3"/>
        <v>0</v>
      </c>
      <c r="N17" s="122"/>
      <c r="O17" s="122"/>
      <c r="P17" s="122">
        <f t="shared" si="4"/>
        <v>0</v>
      </c>
      <c r="Q17" s="122"/>
      <c r="R17" s="122"/>
      <c r="S17" s="122">
        <f t="shared" si="5"/>
        <v>0</v>
      </c>
      <c r="T17" s="122"/>
      <c r="U17" s="122"/>
      <c r="V17" s="122">
        <f t="shared" si="6"/>
        <v>0</v>
      </c>
      <c r="W17" s="122"/>
      <c r="X17" s="122"/>
      <c r="Y17" s="122">
        <f t="shared" si="7"/>
        <v>0</v>
      </c>
      <c r="Z17" s="122"/>
      <c r="AA17" s="122"/>
      <c r="AB17" s="122">
        <f t="shared" si="8"/>
        <v>0</v>
      </c>
    </row>
    <row r="18" spans="1:28" s="119" customFormat="1" ht="31.5" x14ac:dyDescent="0.25">
      <c r="A18" s="121" t="s">
        <v>135</v>
      </c>
      <c r="B18" s="122">
        <f t="shared" si="0"/>
        <v>2991</v>
      </c>
      <c r="C18" s="122">
        <f t="shared" si="0"/>
        <v>2991</v>
      </c>
      <c r="D18" s="122">
        <f t="shared" si="0"/>
        <v>0</v>
      </c>
      <c r="E18" s="122"/>
      <c r="F18" s="122"/>
      <c r="G18" s="122">
        <f t="shared" si="1"/>
        <v>0</v>
      </c>
      <c r="H18" s="122"/>
      <c r="I18" s="122"/>
      <c r="J18" s="122">
        <f t="shared" si="2"/>
        <v>0</v>
      </c>
      <c r="K18" s="122">
        <v>2991</v>
      </c>
      <c r="L18" s="122">
        <v>2991</v>
      </c>
      <c r="M18" s="122">
        <f t="shared" si="3"/>
        <v>0</v>
      </c>
      <c r="N18" s="122"/>
      <c r="O18" s="122"/>
      <c r="P18" s="122">
        <f t="shared" si="4"/>
        <v>0</v>
      </c>
      <c r="Q18" s="122"/>
      <c r="R18" s="122"/>
      <c r="S18" s="122">
        <f t="shared" si="5"/>
        <v>0</v>
      </c>
      <c r="T18" s="122"/>
      <c r="U18" s="122"/>
      <c r="V18" s="122">
        <f t="shared" si="6"/>
        <v>0</v>
      </c>
      <c r="W18" s="122"/>
      <c r="X18" s="122"/>
      <c r="Y18" s="122">
        <f t="shared" si="7"/>
        <v>0</v>
      </c>
      <c r="Z18" s="122"/>
      <c r="AA18" s="122"/>
      <c r="AB18" s="122">
        <f t="shared" si="8"/>
        <v>0</v>
      </c>
    </row>
    <row r="19" spans="1:28" s="119" customFormat="1" ht="47.25" x14ac:dyDescent="0.25">
      <c r="A19" s="121" t="s">
        <v>136</v>
      </c>
      <c r="B19" s="122">
        <f t="shared" si="0"/>
        <v>6780</v>
      </c>
      <c r="C19" s="122">
        <f t="shared" si="0"/>
        <v>13020</v>
      </c>
      <c r="D19" s="122">
        <f t="shared" si="0"/>
        <v>6240</v>
      </c>
      <c r="E19" s="122"/>
      <c r="F19" s="122"/>
      <c r="G19" s="122">
        <f t="shared" si="1"/>
        <v>0</v>
      </c>
      <c r="H19" s="122">
        <v>6780</v>
      </c>
      <c r="I19" s="122">
        <f>6780+6240</f>
        <v>13020</v>
      </c>
      <c r="J19" s="122">
        <f t="shared" si="2"/>
        <v>6240</v>
      </c>
      <c r="K19" s="122"/>
      <c r="L19" s="122"/>
      <c r="M19" s="122">
        <f t="shared" si="3"/>
        <v>0</v>
      </c>
      <c r="N19" s="122"/>
      <c r="O19" s="122"/>
      <c r="P19" s="122">
        <f t="shared" si="4"/>
        <v>0</v>
      </c>
      <c r="Q19" s="122"/>
      <c r="R19" s="122"/>
      <c r="S19" s="122">
        <f t="shared" si="5"/>
        <v>0</v>
      </c>
      <c r="T19" s="122"/>
      <c r="U19" s="122"/>
      <c r="V19" s="122">
        <f t="shared" si="6"/>
        <v>0</v>
      </c>
      <c r="W19" s="122"/>
      <c r="X19" s="122"/>
      <c r="Y19" s="122">
        <f t="shared" si="7"/>
        <v>0</v>
      </c>
      <c r="Z19" s="122"/>
      <c r="AA19" s="122"/>
      <c r="AB19" s="122">
        <f t="shared" si="8"/>
        <v>0</v>
      </c>
    </row>
    <row r="20" spans="1:28" s="119" customFormat="1" ht="31.5" x14ac:dyDescent="0.25">
      <c r="A20" s="121" t="s">
        <v>137</v>
      </c>
      <c r="B20" s="122">
        <f t="shared" si="0"/>
        <v>1782</v>
      </c>
      <c r="C20" s="122">
        <f t="shared" si="0"/>
        <v>1782</v>
      </c>
      <c r="D20" s="122">
        <f t="shared" si="0"/>
        <v>0</v>
      </c>
      <c r="E20" s="122"/>
      <c r="F20" s="122"/>
      <c r="G20" s="122">
        <f t="shared" si="1"/>
        <v>0</v>
      </c>
      <c r="H20" s="122"/>
      <c r="I20" s="122"/>
      <c r="J20" s="122">
        <f t="shared" si="2"/>
        <v>0</v>
      </c>
      <c r="K20" s="122">
        <v>1782</v>
      </c>
      <c r="L20" s="122">
        <v>1782</v>
      </c>
      <c r="M20" s="122">
        <f t="shared" si="3"/>
        <v>0</v>
      </c>
      <c r="N20" s="122"/>
      <c r="O20" s="122"/>
      <c r="P20" s="122">
        <f t="shared" si="4"/>
        <v>0</v>
      </c>
      <c r="Q20" s="122"/>
      <c r="R20" s="122"/>
      <c r="S20" s="122">
        <f t="shared" si="5"/>
        <v>0</v>
      </c>
      <c r="T20" s="122"/>
      <c r="U20" s="122"/>
      <c r="V20" s="122">
        <f t="shared" si="6"/>
        <v>0</v>
      </c>
      <c r="W20" s="122"/>
      <c r="X20" s="122"/>
      <c r="Y20" s="122">
        <f t="shared" si="7"/>
        <v>0</v>
      </c>
      <c r="Z20" s="122"/>
      <c r="AA20" s="122"/>
      <c r="AB20" s="122">
        <f t="shared" si="8"/>
        <v>0</v>
      </c>
    </row>
    <row r="21" spans="1:28" s="116" customFormat="1" x14ac:dyDescent="0.25">
      <c r="A21" s="123" t="s">
        <v>138</v>
      </c>
      <c r="B21" s="120">
        <f t="shared" si="0"/>
        <v>1027936</v>
      </c>
      <c r="C21" s="120">
        <f t="shared" si="0"/>
        <v>1027936</v>
      </c>
      <c r="D21" s="120">
        <f t="shared" si="0"/>
        <v>0</v>
      </c>
      <c r="E21" s="120">
        <f t="shared" ref="E21:AA21" si="18">SUM(E22)</f>
        <v>160000</v>
      </c>
      <c r="F21" s="120">
        <f t="shared" si="18"/>
        <v>160000</v>
      </c>
      <c r="G21" s="120">
        <f t="shared" si="1"/>
        <v>0</v>
      </c>
      <c r="H21" s="120">
        <f t="shared" si="18"/>
        <v>0</v>
      </c>
      <c r="I21" s="120">
        <f t="shared" si="18"/>
        <v>0</v>
      </c>
      <c r="J21" s="120">
        <f t="shared" si="2"/>
        <v>0</v>
      </c>
      <c r="K21" s="120">
        <f t="shared" si="18"/>
        <v>0</v>
      </c>
      <c r="L21" s="120">
        <f t="shared" si="18"/>
        <v>0</v>
      </c>
      <c r="M21" s="120">
        <f t="shared" si="3"/>
        <v>0</v>
      </c>
      <c r="N21" s="120">
        <f t="shared" si="18"/>
        <v>0</v>
      </c>
      <c r="O21" s="120">
        <f t="shared" si="18"/>
        <v>0</v>
      </c>
      <c r="P21" s="120">
        <f t="shared" si="4"/>
        <v>0</v>
      </c>
      <c r="Q21" s="120">
        <f t="shared" si="18"/>
        <v>10000</v>
      </c>
      <c r="R21" s="120">
        <f t="shared" si="18"/>
        <v>10000</v>
      </c>
      <c r="S21" s="120">
        <f t="shared" si="5"/>
        <v>0</v>
      </c>
      <c r="T21" s="120">
        <f t="shared" si="18"/>
        <v>807624</v>
      </c>
      <c r="U21" s="120">
        <f t="shared" si="18"/>
        <v>807624</v>
      </c>
      <c r="V21" s="120">
        <f t="shared" si="6"/>
        <v>0</v>
      </c>
      <c r="W21" s="120">
        <f t="shared" si="18"/>
        <v>0</v>
      </c>
      <c r="X21" s="120">
        <f t="shared" si="18"/>
        <v>0</v>
      </c>
      <c r="Y21" s="120">
        <f t="shared" si="7"/>
        <v>0</v>
      </c>
      <c r="Z21" s="120">
        <f t="shared" si="18"/>
        <v>50312</v>
      </c>
      <c r="AA21" s="120">
        <f t="shared" si="18"/>
        <v>50312</v>
      </c>
      <c r="AB21" s="120">
        <f t="shared" si="8"/>
        <v>0</v>
      </c>
    </row>
    <row r="22" spans="1:28" s="116" customFormat="1" x14ac:dyDescent="0.25">
      <c r="A22" s="117" t="s">
        <v>128</v>
      </c>
      <c r="B22" s="120">
        <f t="shared" si="0"/>
        <v>1027936</v>
      </c>
      <c r="C22" s="120">
        <f t="shared" si="0"/>
        <v>1027936</v>
      </c>
      <c r="D22" s="120">
        <f t="shared" si="0"/>
        <v>0</v>
      </c>
      <c r="E22" s="120">
        <f>SUM(E23:E35)</f>
        <v>160000</v>
      </c>
      <c r="F22" s="120">
        <f>SUM(F23:F35)</f>
        <v>160000</v>
      </c>
      <c r="G22" s="120">
        <f t="shared" si="1"/>
        <v>0</v>
      </c>
      <c r="H22" s="120">
        <f>SUM(H23:H35)</f>
        <v>0</v>
      </c>
      <c r="I22" s="120">
        <f>SUM(I23:I35)</f>
        <v>0</v>
      </c>
      <c r="J22" s="120">
        <f t="shared" si="2"/>
        <v>0</v>
      </c>
      <c r="K22" s="120">
        <f>SUM(K23:K35)</f>
        <v>0</v>
      </c>
      <c r="L22" s="120">
        <f>SUM(L23:L35)</f>
        <v>0</v>
      </c>
      <c r="M22" s="120">
        <f t="shared" si="3"/>
        <v>0</v>
      </c>
      <c r="N22" s="120">
        <f>SUM(N23:N35)</f>
        <v>0</v>
      </c>
      <c r="O22" s="120">
        <f>SUM(O23:O35)</f>
        <v>0</v>
      </c>
      <c r="P22" s="120">
        <f t="shared" si="4"/>
        <v>0</v>
      </c>
      <c r="Q22" s="120">
        <f>SUM(Q23:Q35)</f>
        <v>10000</v>
      </c>
      <c r="R22" s="120">
        <f>SUM(R23:R35)</f>
        <v>10000</v>
      </c>
      <c r="S22" s="120">
        <f t="shared" si="5"/>
        <v>0</v>
      </c>
      <c r="T22" s="120">
        <f>SUM(T23:T35)</f>
        <v>807624</v>
      </c>
      <c r="U22" s="120">
        <f>SUM(U23:U35)</f>
        <v>807624</v>
      </c>
      <c r="V22" s="120">
        <f t="shared" si="6"/>
        <v>0</v>
      </c>
      <c r="W22" s="120">
        <f>SUM(W23:W35)</f>
        <v>0</v>
      </c>
      <c r="X22" s="120">
        <f>SUM(X23:X35)</f>
        <v>0</v>
      </c>
      <c r="Y22" s="120">
        <f t="shared" si="7"/>
        <v>0</v>
      </c>
      <c r="Z22" s="120">
        <f>SUM(Z23:Z35)</f>
        <v>50312</v>
      </c>
      <c r="AA22" s="120">
        <f>SUM(AA23:AA35)</f>
        <v>50312</v>
      </c>
      <c r="AB22" s="120">
        <f t="shared" si="8"/>
        <v>0</v>
      </c>
    </row>
    <row r="23" spans="1:28" s="119" customFormat="1" x14ac:dyDescent="0.25">
      <c r="A23" s="124" t="s">
        <v>139</v>
      </c>
      <c r="B23" s="125">
        <f t="shared" si="0"/>
        <v>110000</v>
      </c>
      <c r="C23" s="125">
        <f t="shared" si="0"/>
        <v>110000</v>
      </c>
      <c r="D23" s="125">
        <f t="shared" si="0"/>
        <v>0</v>
      </c>
      <c r="E23" s="125">
        <v>110000</v>
      </c>
      <c r="F23" s="125">
        <v>110000</v>
      </c>
      <c r="G23" s="125">
        <f t="shared" si="1"/>
        <v>0</v>
      </c>
      <c r="H23" s="125"/>
      <c r="I23" s="125"/>
      <c r="J23" s="125">
        <f t="shared" si="2"/>
        <v>0</v>
      </c>
      <c r="K23" s="125">
        <v>0</v>
      </c>
      <c r="L23" s="125">
        <v>0</v>
      </c>
      <c r="M23" s="125">
        <f t="shared" si="3"/>
        <v>0</v>
      </c>
      <c r="N23" s="125"/>
      <c r="O23" s="125"/>
      <c r="P23" s="125">
        <f t="shared" si="4"/>
        <v>0</v>
      </c>
      <c r="Q23" s="125"/>
      <c r="R23" s="125"/>
      <c r="S23" s="125">
        <f t="shared" si="5"/>
        <v>0</v>
      </c>
      <c r="T23" s="125"/>
      <c r="U23" s="125"/>
      <c r="V23" s="125">
        <f t="shared" si="6"/>
        <v>0</v>
      </c>
      <c r="W23" s="125"/>
      <c r="X23" s="125"/>
      <c r="Y23" s="125">
        <f t="shared" si="7"/>
        <v>0</v>
      </c>
      <c r="Z23" s="125"/>
      <c r="AA23" s="125"/>
      <c r="AB23" s="125">
        <f t="shared" si="8"/>
        <v>0</v>
      </c>
    </row>
    <row r="24" spans="1:28" s="119" customFormat="1" x14ac:dyDescent="0.25">
      <c r="A24" s="124" t="s">
        <v>140</v>
      </c>
      <c r="B24" s="125">
        <f t="shared" si="0"/>
        <v>10000</v>
      </c>
      <c r="C24" s="125">
        <f t="shared" si="0"/>
        <v>10000</v>
      </c>
      <c r="D24" s="125">
        <f t="shared" si="0"/>
        <v>0</v>
      </c>
      <c r="E24" s="125"/>
      <c r="F24" s="125"/>
      <c r="G24" s="125">
        <f t="shared" si="1"/>
        <v>0</v>
      </c>
      <c r="H24" s="125"/>
      <c r="I24" s="125"/>
      <c r="J24" s="125">
        <f t="shared" si="2"/>
        <v>0</v>
      </c>
      <c r="K24" s="125"/>
      <c r="L24" s="125"/>
      <c r="M24" s="125">
        <f t="shared" si="3"/>
        <v>0</v>
      </c>
      <c r="N24" s="125"/>
      <c r="O24" s="125"/>
      <c r="P24" s="125">
        <f t="shared" si="4"/>
        <v>0</v>
      </c>
      <c r="Q24" s="125">
        <v>10000</v>
      </c>
      <c r="R24" s="125">
        <v>10000</v>
      </c>
      <c r="S24" s="125">
        <f t="shared" si="5"/>
        <v>0</v>
      </c>
      <c r="T24" s="125"/>
      <c r="U24" s="125"/>
      <c r="V24" s="125">
        <f t="shared" si="6"/>
        <v>0</v>
      </c>
      <c r="W24" s="125"/>
      <c r="X24" s="125"/>
      <c r="Y24" s="125">
        <f t="shared" si="7"/>
        <v>0</v>
      </c>
      <c r="Z24" s="125">
        <v>0</v>
      </c>
      <c r="AA24" s="125">
        <v>0</v>
      </c>
      <c r="AB24" s="125">
        <f t="shared" si="8"/>
        <v>0</v>
      </c>
    </row>
    <row r="25" spans="1:28" s="119" customFormat="1" ht="31.5" x14ac:dyDescent="0.25">
      <c r="A25" s="126" t="s">
        <v>141</v>
      </c>
      <c r="B25" s="125">
        <f t="shared" si="0"/>
        <v>29003</v>
      </c>
      <c r="C25" s="125">
        <f t="shared" si="0"/>
        <v>29003</v>
      </c>
      <c r="D25" s="125">
        <f t="shared" si="0"/>
        <v>0</v>
      </c>
      <c r="E25" s="125"/>
      <c r="F25" s="125"/>
      <c r="G25" s="125">
        <f t="shared" si="1"/>
        <v>0</v>
      </c>
      <c r="H25" s="125"/>
      <c r="I25" s="125"/>
      <c r="J25" s="125">
        <f t="shared" si="2"/>
        <v>0</v>
      </c>
      <c r="K25" s="125"/>
      <c r="L25" s="125"/>
      <c r="M25" s="125">
        <f t="shared" si="3"/>
        <v>0</v>
      </c>
      <c r="N25" s="125"/>
      <c r="O25" s="125"/>
      <c r="P25" s="125">
        <f t="shared" si="4"/>
        <v>0</v>
      </c>
      <c r="Q25" s="125"/>
      <c r="R25" s="125"/>
      <c r="S25" s="125">
        <f t="shared" si="5"/>
        <v>0</v>
      </c>
      <c r="T25" s="125">
        <v>29003</v>
      </c>
      <c r="U25" s="125">
        <v>29003</v>
      </c>
      <c r="V25" s="125">
        <f t="shared" si="6"/>
        <v>0</v>
      </c>
      <c r="W25" s="125"/>
      <c r="X25" s="125"/>
      <c r="Y25" s="125">
        <f t="shared" si="7"/>
        <v>0</v>
      </c>
      <c r="Z25" s="125"/>
      <c r="AA25" s="125"/>
      <c r="AB25" s="125">
        <f t="shared" si="8"/>
        <v>0</v>
      </c>
    </row>
    <row r="26" spans="1:28" s="119" customFormat="1" ht="78.75" x14ac:dyDescent="0.25">
      <c r="A26" s="126" t="s">
        <v>142</v>
      </c>
      <c r="B26" s="125">
        <f t="shared" si="0"/>
        <v>71877</v>
      </c>
      <c r="C26" s="125">
        <f t="shared" si="0"/>
        <v>71877</v>
      </c>
      <c r="D26" s="125">
        <f t="shared" si="0"/>
        <v>0</v>
      </c>
      <c r="E26" s="125"/>
      <c r="F26" s="125"/>
      <c r="G26" s="125">
        <f t="shared" si="1"/>
        <v>0</v>
      </c>
      <c r="H26" s="125"/>
      <c r="I26" s="125"/>
      <c r="J26" s="125">
        <f t="shared" si="2"/>
        <v>0</v>
      </c>
      <c r="K26" s="125"/>
      <c r="L26" s="125"/>
      <c r="M26" s="125">
        <f t="shared" si="3"/>
        <v>0</v>
      </c>
      <c r="N26" s="125"/>
      <c r="O26" s="125"/>
      <c r="P26" s="125">
        <f t="shared" si="4"/>
        <v>0</v>
      </c>
      <c r="Q26" s="125"/>
      <c r="R26" s="125"/>
      <c r="S26" s="125">
        <f t="shared" si="5"/>
        <v>0</v>
      </c>
      <c r="T26" s="125">
        <v>71877</v>
      </c>
      <c r="U26" s="125">
        <v>71877</v>
      </c>
      <c r="V26" s="125">
        <f t="shared" si="6"/>
        <v>0</v>
      </c>
      <c r="W26" s="125"/>
      <c r="X26" s="125"/>
      <c r="Y26" s="125">
        <f t="shared" si="7"/>
        <v>0</v>
      </c>
      <c r="Z26" s="125"/>
      <c r="AA26" s="125"/>
      <c r="AB26" s="125">
        <f t="shared" si="8"/>
        <v>0</v>
      </c>
    </row>
    <row r="27" spans="1:28" s="119" customFormat="1" ht="47.25" x14ac:dyDescent="0.25">
      <c r="A27" s="126" t="s">
        <v>143</v>
      </c>
      <c r="B27" s="125">
        <f t="shared" si="0"/>
        <v>230400</v>
      </c>
      <c r="C27" s="125">
        <f t="shared" si="0"/>
        <v>230400</v>
      </c>
      <c r="D27" s="125">
        <f t="shared" si="0"/>
        <v>0</v>
      </c>
      <c r="E27" s="125"/>
      <c r="F27" s="125"/>
      <c r="G27" s="125">
        <f t="shared" si="1"/>
        <v>0</v>
      </c>
      <c r="H27" s="125"/>
      <c r="I27" s="125"/>
      <c r="J27" s="125">
        <f t="shared" si="2"/>
        <v>0</v>
      </c>
      <c r="K27" s="125"/>
      <c r="L27" s="125"/>
      <c r="M27" s="125">
        <f t="shared" si="3"/>
        <v>0</v>
      </c>
      <c r="N27" s="125"/>
      <c r="O27" s="125"/>
      <c r="P27" s="125">
        <f t="shared" si="4"/>
        <v>0</v>
      </c>
      <c r="Q27" s="125"/>
      <c r="R27" s="125"/>
      <c r="S27" s="125">
        <f t="shared" si="5"/>
        <v>0</v>
      </c>
      <c r="T27" s="125">
        <v>230400</v>
      </c>
      <c r="U27" s="125">
        <v>230400</v>
      </c>
      <c r="V27" s="125">
        <f t="shared" si="6"/>
        <v>0</v>
      </c>
      <c r="W27" s="125"/>
      <c r="X27" s="125"/>
      <c r="Y27" s="125">
        <f t="shared" si="7"/>
        <v>0</v>
      </c>
      <c r="Z27" s="125"/>
      <c r="AA27" s="125"/>
      <c r="AB27" s="125">
        <f t="shared" si="8"/>
        <v>0</v>
      </c>
    </row>
    <row r="28" spans="1:28" s="119" customFormat="1" ht="47.25" x14ac:dyDescent="0.25">
      <c r="A28" s="126" t="s">
        <v>144</v>
      </c>
      <c r="B28" s="125">
        <f t="shared" si="0"/>
        <v>1645</v>
      </c>
      <c r="C28" s="125">
        <f t="shared" si="0"/>
        <v>1645</v>
      </c>
      <c r="D28" s="125">
        <f t="shared" si="0"/>
        <v>0</v>
      </c>
      <c r="E28" s="125"/>
      <c r="F28" s="125"/>
      <c r="G28" s="125">
        <f t="shared" si="1"/>
        <v>0</v>
      </c>
      <c r="H28" s="125"/>
      <c r="I28" s="125"/>
      <c r="J28" s="125">
        <f t="shared" si="2"/>
        <v>0</v>
      </c>
      <c r="K28" s="125"/>
      <c r="L28" s="125"/>
      <c r="M28" s="125">
        <f t="shared" si="3"/>
        <v>0</v>
      </c>
      <c r="N28" s="125"/>
      <c r="O28" s="125"/>
      <c r="P28" s="125">
        <f t="shared" si="4"/>
        <v>0</v>
      </c>
      <c r="Q28" s="125"/>
      <c r="R28" s="125"/>
      <c r="S28" s="125">
        <f t="shared" si="5"/>
        <v>0</v>
      </c>
      <c r="T28" s="125">
        <v>1645</v>
      </c>
      <c r="U28" s="125">
        <v>1645</v>
      </c>
      <c r="V28" s="125">
        <f t="shared" si="6"/>
        <v>0</v>
      </c>
      <c r="W28" s="125"/>
      <c r="X28" s="125"/>
      <c r="Y28" s="125">
        <f t="shared" si="7"/>
        <v>0</v>
      </c>
      <c r="Z28" s="125"/>
      <c r="AA28" s="125"/>
      <c r="AB28" s="125">
        <f t="shared" si="8"/>
        <v>0</v>
      </c>
    </row>
    <row r="29" spans="1:28" s="119" customFormat="1" ht="31.5" x14ac:dyDescent="0.25">
      <c r="A29" s="126" t="s">
        <v>145</v>
      </c>
      <c r="B29" s="125">
        <f t="shared" si="0"/>
        <v>81383</v>
      </c>
      <c r="C29" s="125">
        <f t="shared" si="0"/>
        <v>81383</v>
      </c>
      <c r="D29" s="125">
        <f t="shared" si="0"/>
        <v>0</v>
      </c>
      <c r="E29" s="125"/>
      <c r="F29" s="125"/>
      <c r="G29" s="125">
        <f t="shared" si="1"/>
        <v>0</v>
      </c>
      <c r="H29" s="125"/>
      <c r="I29" s="125"/>
      <c r="J29" s="125">
        <f t="shared" si="2"/>
        <v>0</v>
      </c>
      <c r="K29" s="125"/>
      <c r="L29" s="125"/>
      <c r="M29" s="125">
        <f t="shared" si="3"/>
        <v>0</v>
      </c>
      <c r="N29" s="125"/>
      <c r="O29" s="125"/>
      <c r="P29" s="125">
        <f t="shared" si="4"/>
        <v>0</v>
      </c>
      <c r="Q29" s="125"/>
      <c r="R29" s="125"/>
      <c r="S29" s="125">
        <f t="shared" si="5"/>
        <v>0</v>
      </c>
      <c r="T29" s="125">
        <v>81383</v>
      </c>
      <c r="U29" s="125">
        <v>81383</v>
      </c>
      <c r="V29" s="125">
        <f t="shared" si="6"/>
        <v>0</v>
      </c>
      <c r="W29" s="125"/>
      <c r="X29" s="125"/>
      <c r="Y29" s="125">
        <f t="shared" si="7"/>
        <v>0</v>
      </c>
      <c r="Z29" s="125"/>
      <c r="AA29" s="125"/>
      <c r="AB29" s="125">
        <f t="shared" si="8"/>
        <v>0</v>
      </c>
    </row>
    <row r="30" spans="1:28" s="119" customFormat="1" ht="78.75" x14ac:dyDescent="0.25">
      <c r="A30" s="126" t="s">
        <v>146</v>
      </c>
      <c r="B30" s="125">
        <f t="shared" si="0"/>
        <v>15796</v>
      </c>
      <c r="C30" s="125">
        <f t="shared" si="0"/>
        <v>15796</v>
      </c>
      <c r="D30" s="125">
        <f t="shared" si="0"/>
        <v>0</v>
      </c>
      <c r="E30" s="125"/>
      <c r="F30" s="125"/>
      <c r="G30" s="125">
        <f t="shared" si="1"/>
        <v>0</v>
      </c>
      <c r="H30" s="125"/>
      <c r="I30" s="125"/>
      <c r="J30" s="125">
        <f t="shared" si="2"/>
        <v>0</v>
      </c>
      <c r="K30" s="125"/>
      <c r="L30" s="125"/>
      <c r="M30" s="125">
        <f t="shared" si="3"/>
        <v>0</v>
      </c>
      <c r="N30" s="125"/>
      <c r="O30" s="125"/>
      <c r="P30" s="125">
        <f t="shared" si="4"/>
        <v>0</v>
      </c>
      <c r="Q30" s="125"/>
      <c r="R30" s="125"/>
      <c r="S30" s="125">
        <f t="shared" si="5"/>
        <v>0</v>
      </c>
      <c r="T30" s="125">
        <v>15796</v>
      </c>
      <c r="U30" s="125">
        <v>15796</v>
      </c>
      <c r="V30" s="125">
        <f t="shared" si="6"/>
        <v>0</v>
      </c>
      <c r="W30" s="125"/>
      <c r="X30" s="125"/>
      <c r="Y30" s="125">
        <f t="shared" si="7"/>
        <v>0</v>
      </c>
      <c r="Z30" s="125"/>
      <c r="AA30" s="125"/>
      <c r="AB30" s="125">
        <f t="shared" si="8"/>
        <v>0</v>
      </c>
    </row>
    <row r="31" spans="1:28" s="119" customFormat="1" ht="78.75" x14ac:dyDescent="0.25">
      <c r="A31" s="124" t="s">
        <v>147</v>
      </c>
      <c r="B31" s="122">
        <f t="shared" si="0"/>
        <v>9866</v>
      </c>
      <c r="C31" s="122">
        <f t="shared" si="0"/>
        <v>9866</v>
      </c>
      <c r="D31" s="122">
        <f t="shared" si="0"/>
        <v>0</v>
      </c>
      <c r="E31" s="122"/>
      <c r="F31" s="122"/>
      <c r="G31" s="122">
        <f t="shared" si="1"/>
        <v>0</v>
      </c>
      <c r="H31" s="122"/>
      <c r="I31" s="122"/>
      <c r="J31" s="122">
        <f t="shared" si="2"/>
        <v>0</v>
      </c>
      <c r="K31" s="122"/>
      <c r="L31" s="122"/>
      <c r="M31" s="122">
        <f t="shared" si="3"/>
        <v>0</v>
      </c>
      <c r="N31" s="122"/>
      <c r="O31" s="122"/>
      <c r="P31" s="122">
        <f t="shared" si="4"/>
        <v>0</v>
      </c>
      <c r="Q31" s="122"/>
      <c r="R31" s="122"/>
      <c r="S31" s="122">
        <f t="shared" si="5"/>
        <v>0</v>
      </c>
      <c r="T31" s="122">
        <f>1876+7990</f>
        <v>9866</v>
      </c>
      <c r="U31" s="122">
        <f>1876+7990</f>
        <v>9866</v>
      </c>
      <c r="V31" s="122">
        <f t="shared" si="6"/>
        <v>0</v>
      </c>
      <c r="W31" s="122"/>
      <c r="X31" s="122"/>
      <c r="Y31" s="122">
        <f t="shared" si="7"/>
        <v>0</v>
      </c>
      <c r="Z31" s="122"/>
      <c r="AA31" s="122"/>
      <c r="AB31" s="122">
        <f t="shared" si="8"/>
        <v>0</v>
      </c>
    </row>
    <row r="32" spans="1:28" s="119" customFormat="1" ht="94.5" x14ac:dyDescent="0.25">
      <c r="A32" s="126" t="s">
        <v>148</v>
      </c>
      <c r="B32" s="125">
        <f t="shared" si="0"/>
        <v>122493</v>
      </c>
      <c r="C32" s="125">
        <f t="shared" si="0"/>
        <v>122493</v>
      </c>
      <c r="D32" s="125">
        <f t="shared" si="0"/>
        <v>0</v>
      </c>
      <c r="E32" s="125">
        <v>50000</v>
      </c>
      <c r="F32" s="125">
        <v>50000</v>
      </c>
      <c r="G32" s="125">
        <f t="shared" si="1"/>
        <v>0</v>
      </c>
      <c r="H32" s="125"/>
      <c r="I32" s="125"/>
      <c r="J32" s="125">
        <f t="shared" si="2"/>
        <v>0</v>
      </c>
      <c r="K32" s="125"/>
      <c r="L32" s="125"/>
      <c r="M32" s="125">
        <f t="shared" si="3"/>
        <v>0</v>
      </c>
      <c r="N32" s="125"/>
      <c r="O32" s="125"/>
      <c r="P32" s="125">
        <f t="shared" si="4"/>
        <v>0</v>
      </c>
      <c r="Q32" s="125"/>
      <c r="R32" s="125"/>
      <c r="S32" s="125">
        <f t="shared" si="5"/>
        <v>0</v>
      </c>
      <c r="T32" s="125">
        <v>72493</v>
      </c>
      <c r="U32" s="125">
        <v>72493</v>
      </c>
      <c r="V32" s="125">
        <f t="shared" si="6"/>
        <v>0</v>
      </c>
      <c r="W32" s="125"/>
      <c r="X32" s="125"/>
      <c r="Y32" s="125">
        <f t="shared" si="7"/>
        <v>0</v>
      </c>
      <c r="Z32" s="125"/>
      <c r="AA32" s="125"/>
      <c r="AB32" s="125">
        <f t="shared" si="8"/>
        <v>0</v>
      </c>
    </row>
    <row r="33" spans="1:189" s="119" customFormat="1" ht="94.5" x14ac:dyDescent="0.25">
      <c r="A33" s="124" t="s">
        <v>149</v>
      </c>
      <c r="B33" s="122">
        <f t="shared" si="0"/>
        <v>187653</v>
      </c>
      <c r="C33" s="122">
        <f t="shared" si="0"/>
        <v>187653</v>
      </c>
      <c r="D33" s="122">
        <f t="shared" si="0"/>
        <v>0</v>
      </c>
      <c r="E33" s="122"/>
      <c r="F33" s="122"/>
      <c r="G33" s="122">
        <f t="shared" si="1"/>
        <v>0</v>
      </c>
      <c r="H33" s="122"/>
      <c r="I33" s="122"/>
      <c r="J33" s="122">
        <f t="shared" si="2"/>
        <v>0</v>
      </c>
      <c r="K33" s="122"/>
      <c r="L33" s="122"/>
      <c r="M33" s="122">
        <f t="shared" si="3"/>
        <v>0</v>
      </c>
      <c r="N33" s="122"/>
      <c r="O33" s="122"/>
      <c r="P33" s="122">
        <f t="shared" si="4"/>
        <v>0</v>
      </c>
      <c r="Q33" s="122"/>
      <c r="R33" s="122"/>
      <c r="S33" s="122">
        <f t="shared" si="5"/>
        <v>0</v>
      </c>
      <c r="T33" s="122">
        <f>187653</f>
        <v>187653</v>
      </c>
      <c r="U33" s="122">
        <f>187653</f>
        <v>187653</v>
      </c>
      <c r="V33" s="122">
        <f t="shared" si="6"/>
        <v>0</v>
      </c>
      <c r="W33" s="122"/>
      <c r="X33" s="122"/>
      <c r="Y33" s="122">
        <f t="shared" si="7"/>
        <v>0</v>
      </c>
      <c r="Z33" s="122"/>
      <c r="AA33" s="122"/>
      <c r="AB33" s="122">
        <f t="shared" si="8"/>
        <v>0</v>
      </c>
    </row>
    <row r="34" spans="1:189" s="119" customFormat="1" ht="47.25" x14ac:dyDescent="0.25">
      <c r="A34" s="124" t="s">
        <v>150</v>
      </c>
      <c r="B34" s="122">
        <f t="shared" si="0"/>
        <v>57197</v>
      </c>
      <c r="C34" s="122">
        <f t="shared" si="0"/>
        <v>57197</v>
      </c>
      <c r="D34" s="122">
        <f t="shared" si="0"/>
        <v>0</v>
      </c>
      <c r="E34" s="122"/>
      <c r="F34" s="122"/>
      <c r="G34" s="122">
        <f t="shared" si="1"/>
        <v>0</v>
      </c>
      <c r="H34" s="122"/>
      <c r="I34" s="122"/>
      <c r="J34" s="122">
        <f t="shared" si="2"/>
        <v>0</v>
      </c>
      <c r="K34" s="122"/>
      <c r="L34" s="122"/>
      <c r="M34" s="122">
        <f t="shared" si="3"/>
        <v>0</v>
      </c>
      <c r="N34" s="122"/>
      <c r="O34" s="122"/>
      <c r="P34" s="122">
        <f t="shared" si="4"/>
        <v>0</v>
      </c>
      <c r="Q34" s="122"/>
      <c r="R34" s="122"/>
      <c r="S34" s="122">
        <f t="shared" si="5"/>
        <v>0</v>
      </c>
      <c r="T34" s="122">
        <v>57197</v>
      </c>
      <c r="U34" s="122">
        <v>57197</v>
      </c>
      <c r="V34" s="122">
        <f t="shared" si="6"/>
        <v>0</v>
      </c>
      <c r="W34" s="122"/>
      <c r="X34" s="122"/>
      <c r="Y34" s="122">
        <f t="shared" si="7"/>
        <v>0</v>
      </c>
      <c r="Z34" s="122"/>
      <c r="AA34" s="122"/>
      <c r="AB34" s="122">
        <f t="shared" si="8"/>
        <v>0</v>
      </c>
    </row>
    <row r="35" spans="1:189" s="119" customFormat="1" ht="47.25" x14ac:dyDescent="0.25">
      <c r="A35" s="124" t="s">
        <v>151</v>
      </c>
      <c r="B35" s="122">
        <f t="shared" si="0"/>
        <v>100623</v>
      </c>
      <c r="C35" s="122">
        <f t="shared" si="0"/>
        <v>100623</v>
      </c>
      <c r="D35" s="122">
        <f t="shared" si="0"/>
        <v>0</v>
      </c>
      <c r="E35" s="122"/>
      <c r="F35" s="122"/>
      <c r="G35" s="122">
        <f t="shared" si="1"/>
        <v>0</v>
      </c>
      <c r="H35" s="122"/>
      <c r="I35" s="122"/>
      <c r="J35" s="122">
        <f t="shared" si="2"/>
        <v>0</v>
      </c>
      <c r="K35" s="122"/>
      <c r="L35" s="122"/>
      <c r="M35" s="122">
        <f t="shared" si="3"/>
        <v>0</v>
      </c>
      <c r="N35" s="122"/>
      <c r="O35" s="122"/>
      <c r="P35" s="122">
        <f t="shared" si="4"/>
        <v>0</v>
      </c>
      <c r="Q35" s="122"/>
      <c r="R35" s="122"/>
      <c r="S35" s="122">
        <f t="shared" si="5"/>
        <v>0</v>
      </c>
      <c r="T35" s="122">
        <v>50311</v>
      </c>
      <c r="U35" s="122">
        <v>50311</v>
      </c>
      <c r="V35" s="122">
        <f t="shared" si="6"/>
        <v>0</v>
      </c>
      <c r="W35" s="122"/>
      <c r="X35" s="122"/>
      <c r="Y35" s="122">
        <f t="shared" si="7"/>
        <v>0</v>
      </c>
      <c r="Z35" s="122">
        <v>50312</v>
      </c>
      <c r="AA35" s="122">
        <v>50312</v>
      </c>
      <c r="AB35" s="122">
        <f t="shared" si="8"/>
        <v>0</v>
      </c>
    </row>
    <row r="36" spans="1:189" s="119" customFormat="1" x14ac:dyDescent="0.25">
      <c r="A36" s="117" t="s">
        <v>152</v>
      </c>
      <c r="B36" s="118">
        <f t="shared" si="0"/>
        <v>2087273</v>
      </c>
      <c r="C36" s="118">
        <f t="shared" si="0"/>
        <v>2095719</v>
      </c>
      <c r="D36" s="118">
        <f t="shared" si="0"/>
        <v>8446</v>
      </c>
      <c r="E36" s="118">
        <f t="shared" ref="E36:AA36" si="19">SUM(E37)</f>
        <v>220000</v>
      </c>
      <c r="F36" s="118">
        <f t="shared" si="19"/>
        <v>220000</v>
      </c>
      <c r="G36" s="118">
        <f t="shared" si="1"/>
        <v>0</v>
      </c>
      <c r="H36" s="118">
        <f t="shared" si="19"/>
        <v>0</v>
      </c>
      <c r="I36" s="118">
        <f t="shared" si="19"/>
        <v>0</v>
      </c>
      <c r="J36" s="118">
        <f t="shared" si="2"/>
        <v>0</v>
      </c>
      <c r="K36" s="118">
        <f t="shared" si="19"/>
        <v>187173</v>
      </c>
      <c r="L36" s="118">
        <f t="shared" si="19"/>
        <v>195619</v>
      </c>
      <c r="M36" s="118">
        <f t="shared" si="3"/>
        <v>8446</v>
      </c>
      <c r="N36" s="118">
        <f t="shared" si="19"/>
        <v>0</v>
      </c>
      <c r="O36" s="118">
        <f t="shared" si="19"/>
        <v>0</v>
      </c>
      <c r="P36" s="118">
        <f t="shared" si="4"/>
        <v>0</v>
      </c>
      <c r="Q36" s="118">
        <f t="shared" si="19"/>
        <v>116000</v>
      </c>
      <c r="R36" s="118">
        <f t="shared" si="19"/>
        <v>116000</v>
      </c>
      <c r="S36" s="118">
        <f t="shared" si="5"/>
        <v>0</v>
      </c>
      <c r="T36" s="118">
        <f t="shared" si="19"/>
        <v>0</v>
      </c>
      <c r="U36" s="118">
        <f t="shared" si="19"/>
        <v>0</v>
      </c>
      <c r="V36" s="118">
        <f t="shared" si="6"/>
        <v>0</v>
      </c>
      <c r="W36" s="118">
        <f t="shared" si="19"/>
        <v>0</v>
      </c>
      <c r="X36" s="118">
        <f t="shared" si="19"/>
        <v>0</v>
      </c>
      <c r="Y36" s="118">
        <f t="shared" si="7"/>
        <v>0</v>
      </c>
      <c r="Z36" s="118">
        <f t="shared" si="19"/>
        <v>1564100</v>
      </c>
      <c r="AA36" s="118">
        <f t="shared" si="19"/>
        <v>1564100</v>
      </c>
      <c r="AB36" s="118">
        <f t="shared" si="8"/>
        <v>0</v>
      </c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</row>
    <row r="37" spans="1:189" s="119" customFormat="1" x14ac:dyDescent="0.25">
      <c r="A37" s="117" t="s">
        <v>128</v>
      </c>
      <c r="B37" s="118">
        <f t="shared" si="0"/>
        <v>2087273</v>
      </c>
      <c r="C37" s="118">
        <f t="shared" si="0"/>
        <v>2095719</v>
      </c>
      <c r="D37" s="118">
        <f t="shared" si="0"/>
        <v>8446</v>
      </c>
      <c r="E37" s="118">
        <f>SUM(E38:E46)</f>
        <v>220000</v>
      </c>
      <c r="F37" s="118">
        <f>SUM(F38:F46)</f>
        <v>220000</v>
      </c>
      <c r="G37" s="118">
        <f t="shared" si="1"/>
        <v>0</v>
      </c>
      <c r="H37" s="118">
        <f>SUM(H38:H46)</f>
        <v>0</v>
      </c>
      <c r="I37" s="118">
        <f>SUM(I38:I46)</f>
        <v>0</v>
      </c>
      <c r="J37" s="118">
        <f t="shared" si="2"/>
        <v>0</v>
      </c>
      <c r="K37" s="118">
        <f>SUM(K38:K46)</f>
        <v>187173</v>
      </c>
      <c r="L37" s="118">
        <f>SUM(L38:L46)</f>
        <v>195619</v>
      </c>
      <c r="M37" s="118">
        <f t="shared" si="3"/>
        <v>8446</v>
      </c>
      <c r="N37" s="118">
        <f>SUM(N38:N46)</f>
        <v>0</v>
      </c>
      <c r="O37" s="118">
        <f>SUM(O38:O46)</f>
        <v>0</v>
      </c>
      <c r="P37" s="118">
        <f t="shared" si="4"/>
        <v>0</v>
      </c>
      <c r="Q37" s="118">
        <f>SUM(Q38:Q46)</f>
        <v>116000</v>
      </c>
      <c r="R37" s="118">
        <f>SUM(R38:R46)</f>
        <v>116000</v>
      </c>
      <c r="S37" s="118">
        <f t="shared" si="5"/>
        <v>0</v>
      </c>
      <c r="T37" s="118">
        <f>SUM(T38:T46)</f>
        <v>0</v>
      </c>
      <c r="U37" s="118">
        <f>SUM(U38:U46)</f>
        <v>0</v>
      </c>
      <c r="V37" s="118">
        <f t="shared" si="6"/>
        <v>0</v>
      </c>
      <c r="W37" s="118">
        <f>SUM(W38:W46)</f>
        <v>0</v>
      </c>
      <c r="X37" s="118">
        <f>SUM(X38:X46)</f>
        <v>0</v>
      </c>
      <c r="Y37" s="118">
        <f t="shared" si="7"/>
        <v>0</v>
      </c>
      <c r="Z37" s="118">
        <f>SUM(Z38:Z46)</f>
        <v>1564100</v>
      </c>
      <c r="AA37" s="118">
        <f>SUM(AA38:AA46)</f>
        <v>1564100</v>
      </c>
      <c r="AB37" s="118">
        <f t="shared" si="8"/>
        <v>0</v>
      </c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</row>
    <row r="38" spans="1:189" s="119" customFormat="1" ht="31.5" x14ac:dyDescent="0.25">
      <c r="A38" s="127" t="s">
        <v>153</v>
      </c>
      <c r="B38" s="125">
        <f t="shared" si="0"/>
        <v>1365800</v>
      </c>
      <c r="C38" s="125">
        <f t="shared" si="0"/>
        <v>1365800</v>
      </c>
      <c r="D38" s="125">
        <f t="shared" si="0"/>
        <v>0</v>
      </c>
      <c r="E38" s="125">
        <v>0</v>
      </c>
      <c r="F38" s="125">
        <v>0</v>
      </c>
      <c r="G38" s="125">
        <f t="shared" si="1"/>
        <v>0</v>
      </c>
      <c r="H38" s="125">
        <v>0</v>
      </c>
      <c r="I38" s="125">
        <v>0</v>
      </c>
      <c r="J38" s="125">
        <f t="shared" si="2"/>
        <v>0</v>
      </c>
      <c r="K38" s="125"/>
      <c r="L38" s="125"/>
      <c r="M38" s="125">
        <f t="shared" si="3"/>
        <v>0</v>
      </c>
      <c r="N38" s="125">
        <v>0</v>
      </c>
      <c r="O38" s="125">
        <v>0</v>
      </c>
      <c r="P38" s="125">
        <f t="shared" si="4"/>
        <v>0</v>
      </c>
      <c r="Q38" s="125"/>
      <c r="R38" s="125"/>
      <c r="S38" s="125">
        <f t="shared" si="5"/>
        <v>0</v>
      </c>
      <c r="T38" s="125"/>
      <c r="U38" s="125"/>
      <c r="V38" s="125">
        <f t="shared" si="6"/>
        <v>0</v>
      </c>
      <c r="W38" s="125"/>
      <c r="X38" s="125"/>
      <c r="Y38" s="125">
        <f t="shared" si="7"/>
        <v>0</v>
      </c>
      <c r="Z38" s="125">
        <v>1365800</v>
      </c>
      <c r="AA38" s="125">
        <v>1365800</v>
      </c>
      <c r="AB38" s="125">
        <f t="shared" si="8"/>
        <v>0</v>
      </c>
    </row>
    <row r="39" spans="1:189" s="119" customFormat="1" ht="31.5" x14ac:dyDescent="0.25">
      <c r="A39" s="127" t="s">
        <v>154</v>
      </c>
      <c r="B39" s="125">
        <f t="shared" si="0"/>
        <v>100000</v>
      </c>
      <c r="C39" s="125">
        <f t="shared" si="0"/>
        <v>100000</v>
      </c>
      <c r="D39" s="125">
        <f t="shared" si="0"/>
        <v>0</v>
      </c>
      <c r="E39" s="125"/>
      <c r="F39" s="125"/>
      <c r="G39" s="125">
        <f t="shared" si="1"/>
        <v>0</v>
      </c>
      <c r="H39" s="125"/>
      <c r="I39" s="125"/>
      <c r="J39" s="125">
        <f t="shared" si="2"/>
        <v>0</v>
      </c>
      <c r="K39" s="125"/>
      <c r="L39" s="125"/>
      <c r="M39" s="125">
        <f t="shared" si="3"/>
        <v>0</v>
      </c>
      <c r="N39" s="125"/>
      <c r="O39" s="125"/>
      <c r="P39" s="125">
        <f t="shared" si="4"/>
        <v>0</v>
      </c>
      <c r="Q39" s="125"/>
      <c r="R39" s="125"/>
      <c r="S39" s="125">
        <f t="shared" si="5"/>
        <v>0</v>
      </c>
      <c r="T39" s="125"/>
      <c r="U39" s="125"/>
      <c r="V39" s="125">
        <f t="shared" si="6"/>
        <v>0</v>
      </c>
      <c r="W39" s="125"/>
      <c r="X39" s="125"/>
      <c r="Y39" s="125">
        <f t="shared" si="7"/>
        <v>0</v>
      </c>
      <c r="Z39" s="125">
        <v>100000</v>
      </c>
      <c r="AA39" s="125">
        <v>100000</v>
      </c>
      <c r="AB39" s="125">
        <f t="shared" si="8"/>
        <v>0</v>
      </c>
    </row>
    <row r="40" spans="1:189" s="119" customFormat="1" ht="63" x14ac:dyDescent="0.25">
      <c r="A40" s="127" t="s">
        <v>155</v>
      </c>
      <c r="B40" s="125">
        <f t="shared" si="0"/>
        <v>0</v>
      </c>
      <c r="C40" s="125">
        <f t="shared" si="0"/>
        <v>4446</v>
      </c>
      <c r="D40" s="125">
        <f t="shared" si="0"/>
        <v>4446</v>
      </c>
      <c r="E40" s="125"/>
      <c r="F40" s="125"/>
      <c r="G40" s="125">
        <f t="shared" si="1"/>
        <v>0</v>
      </c>
      <c r="H40" s="125"/>
      <c r="I40" s="125"/>
      <c r="J40" s="125">
        <f t="shared" si="2"/>
        <v>0</v>
      </c>
      <c r="K40" s="125"/>
      <c r="L40" s="125">
        <v>4446</v>
      </c>
      <c r="M40" s="125">
        <f t="shared" si="3"/>
        <v>4446</v>
      </c>
      <c r="N40" s="125"/>
      <c r="O40" s="125"/>
      <c r="P40" s="125">
        <f t="shared" si="4"/>
        <v>0</v>
      </c>
      <c r="Q40" s="125"/>
      <c r="R40" s="125"/>
      <c r="S40" s="125">
        <f t="shared" si="5"/>
        <v>0</v>
      </c>
      <c r="T40" s="125"/>
      <c r="U40" s="125"/>
      <c r="V40" s="125">
        <f t="shared" si="6"/>
        <v>0</v>
      </c>
      <c r="W40" s="125"/>
      <c r="X40" s="125"/>
      <c r="Y40" s="125">
        <f t="shared" si="7"/>
        <v>0</v>
      </c>
      <c r="Z40" s="125"/>
      <c r="AA40" s="125"/>
      <c r="AB40" s="125">
        <f t="shared" si="8"/>
        <v>0</v>
      </c>
    </row>
    <row r="41" spans="1:189" s="119" customFormat="1" ht="31.5" x14ac:dyDescent="0.25">
      <c r="A41" s="127" t="s">
        <v>156</v>
      </c>
      <c r="B41" s="125">
        <f t="shared" si="0"/>
        <v>187173</v>
      </c>
      <c r="C41" s="125">
        <f t="shared" si="0"/>
        <v>187173</v>
      </c>
      <c r="D41" s="125">
        <f t="shared" si="0"/>
        <v>0</v>
      </c>
      <c r="E41" s="125"/>
      <c r="F41" s="125"/>
      <c r="G41" s="125">
        <f t="shared" si="1"/>
        <v>0</v>
      </c>
      <c r="H41" s="125"/>
      <c r="I41" s="125"/>
      <c r="J41" s="125">
        <f t="shared" si="2"/>
        <v>0</v>
      </c>
      <c r="K41" s="125">
        <v>187173</v>
      </c>
      <c r="L41" s="125">
        <v>187173</v>
      </c>
      <c r="M41" s="125">
        <f t="shared" si="3"/>
        <v>0</v>
      </c>
      <c r="N41" s="125"/>
      <c r="O41" s="125"/>
      <c r="P41" s="125">
        <f t="shared" si="4"/>
        <v>0</v>
      </c>
      <c r="Q41" s="125"/>
      <c r="R41" s="125"/>
      <c r="S41" s="125">
        <f t="shared" si="5"/>
        <v>0</v>
      </c>
      <c r="T41" s="125"/>
      <c r="U41" s="125"/>
      <c r="V41" s="125">
        <f t="shared" si="6"/>
        <v>0</v>
      </c>
      <c r="W41" s="125"/>
      <c r="X41" s="125"/>
      <c r="Y41" s="125">
        <f t="shared" si="7"/>
        <v>0</v>
      </c>
      <c r="Z41" s="125"/>
      <c r="AA41" s="125"/>
      <c r="AB41" s="125">
        <f t="shared" si="8"/>
        <v>0</v>
      </c>
    </row>
    <row r="42" spans="1:189" s="119" customFormat="1" ht="47.25" x14ac:dyDescent="0.25">
      <c r="A42" s="127" t="s">
        <v>157</v>
      </c>
      <c r="B42" s="125">
        <f t="shared" si="0"/>
        <v>116000</v>
      </c>
      <c r="C42" s="125">
        <f t="shared" si="0"/>
        <v>116000</v>
      </c>
      <c r="D42" s="125">
        <f t="shared" si="0"/>
        <v>0</v>
      </c>
      <c r="E42" s="125"/>
      <c r="F42" s="125"/>
      <c r="G42" s="125">
        <f t="shared" si="1"/>
        <v>0</v>
      </c>
      <c r="H42" s="125"/>
      <c r="I42" s="125"/>
      <c r="J42" s="125">
        <f t="shared" si="2"/>
        <v>0</v>
      </c>
      <c r="K42" s="125"/>
      <c r="L42" s="125"/>
      <c r="M42" s="125">
        <f t="shared" si="3"/>
        <v>0</v>
      </c>
      <c r="N42" s="125"/>
      <c r="O42" s="125"/>
      <c r="P42" s="125">
        <f t="shared" si="4"/>
        <v>0</v>
      </c>
      <c r="Q42" s="125">
        <v>116000</v>
      </c>
      <c r="R42" s="125">
        <v>116000</v>
      </c>
      <c r="S42" s="125">
        <f t="shared" si="5"/>
        <v>0</v>
      </c>
      <c r="T42" s="125"/>
      <c r="U42" s="125"/>
      <c r="V42" s="125">
        <f t="shared" si="6"/>
        <v>0</v>
      </c>
      <c r="W42" s="125"/>
      <c r="X42" s="125"/>
      <c r="Y42" s="125">
        <f t="shared" si="7"/>
        <v>0</v>
      </c>
      <c r="Z42" s="125"/>
      <c r="AA42" s="125"/>
      <c r="AB42" s="125">
        <f t="shared" si="8"/>
        <v>0</v>
      </c>
    </row>
    <row r="43" spans="1:189" s="119" customFormat="1" ht="31.5" x14ac:dyDescent="0.25">
      <c r="A43" s="127" t="s">
        <v>158</v>
      </c>
      <c r="B43" s="125">
        <f t="shared" si="0"/>
        <v>98300</v>
      </c>
      <c r="C43" s="125">
        <f t="shared" si="0"/>
        <v>98300</v>
      </c>
      <c r="D43" s="125">
        <f t="shared" si="0"/>
        <v>0</v>
      </c>
      <c r="E43" s="125">
        <v>0</v>
      </c>
      <c r="F43" s="125">
        <v>0</v>
      </c>
      <c r="G43" s="125">
        <f t="shared" si="1"/>
        <v>0</v>
      </c>
      <c r="H43" s="125">
        <v>0</v>
      </c>
      <c r="I43" s="125">
        <v>0</v>
      </c>
      <c r="J43" s="125">
        <f t="shared" si="2"/>
        <v>0</v>
      </c>
      <c r="K43" s="125"/>
      <c r="L43" s="125"/>
      <c r="M43" s="125">
        <f t="shared" si="3"/>
        <v>0</v>
      </c>
      <c r="N43" s="125">
        <v>0</v>
      </c>
      <c r="O43" s="125">
        <v>0</v>
      </c>
      <c r="P43" s="125">
        <f t="shared" si="4"/>
        <v>0</v>
      </c>
      <c r="Q43" s="125"/>
      <c r="R43" s="125"/>
      <c r="S43" s="125">
        <f t="shared" si="5"/>
        <v>0</v>
      </c>
      <c r="T43" s="125"/>
      <c r="U43" s="125"/>
      <c r="V43" s="125">
        <f t="shared" si="6"/>
        <v>0</v>
      </c>
      <c r="W43" s="125"/>
      <c r="X43" s="125"/>
      <c r="Y43" s="125">
        <f t="shared" si="7"/>
        <v>0</v>
      </c>
      <c r="Z43" s="125">
        <v>98300</v>
      </c>
      <c r="AA43" s="125">
        <v>98300</v>
      </c>
      <c r="AB43" s="125">
        <f t="shared" si="8"/>
        <v>0</v>
      </c>
    </row>
    <row r="44" spans="1:189" s="119" customFormat="1" ht="31.5" x14ac:dyDescent="0.25">
      <c r="A44" s="127" t="s">
        <v>159</v>
      </c>
      <c r="B44" s="125">
        <f t="shared" si="0"/>
        <v>60000</v>
      </c>
      <c r="C44" s="125">
        <f t="shared" si="0"/>
        <v>64000</v>
      </c>
      <c r="D44" s="125">
        <f t="shared" si="0"/>
        <v>4000</v>
      </c>
      <c r="E44" s="125">
        <v>60000</v>
      </c>
      <c r="F44" s="125">
        <v>60000</v>
      </c>
      <c r="G44" s="125">
        <f t="shared" si="1"/>
        <v>0</v>
      </c>
      <c r="H44" s="125"/>
      <c r="I44" s="125"/>
      <c r="J44" s="125">
        <f t="shared" si="2"/>
        <v>0</v>
      </c>
      <c r="K44" s="125">
        <f>0</f>
        <v>0</v>
      </c>
      <c r="L44" s="125">
        <v>4000</v>
      </c>
      <c r="M44" s="125">
        <f t="shared" si="3"/>
        <v>4000</v>
      </c>
      <c r="N44" s="125"/>
      <c r="O44" s="125"/>
      <c r="P44" s="125">
        <f t="shared" si="4"/>
        <v>0</v>
      </c>
      <c r="Q44" s="125"/>
      <c r="R44" s="125"/>
      <c r="S44" s="125">
        <f t="shared" si="5"/>
        <v>0</v>
      </c>
      <c r="T44" s="125"/>
      <c r="U44" s="125"/>
      <c r="V44" s="125">
        <f t="shared" si="6"/>
        <v>0</v>
      </c>
      <c r="W44" s="125"/>
      <c r="X44" s="125"/>
      <c r="Y44" s="125">
        <f t="shared" si="7"/>
        <v>0</v>
      </c>
      <c r="Z44" s="125"/>
      <c r="AA44" s="125"/>
      <c r="AB44" s="125">
        <f t="shared" si="8"/>
        <v>0</v>
      </c>
    </row>
    <row r="45" spans="1:189" s="119" customFormat="1" ht="31.5" x14ac:dyDescent="0.25">
      <c r="A45" s="127" t="s">
        <v>160</v>
      </c>
      <c r="B45" s="125">
        <f t="shared" si="0"/>
        <v>140000</v>
      </c>
      <c r="C45" s="125">
        <f t="shared" si="0"/>
        <v>140000</v>
      </c>
      <c r="D45" s="125">
        <f t="shared" si="0"/>
        <v>0</v>
      </c>
      <c r="E45" s="125">
        <v>140000</v>
      </c>
      <c r="F45" s="125">
        <v>140000</v>
      </c>
      <c r="G45" s="125">
        <f t="shared" si="1"/>
        <v>0</v>
      </c>
      <c r="H45" s="125"/>
      <c r="I45" s="125"/>
      <c r="J45" s="125">
        <f t="shared" si="2"/>
        <v>0</v>
      </c>
      <c r="K45" s="125"/>
      <c r="L45" s="125"/>
      <c r="M45" s="125">
        <f t="shared" si="3"/>
        <v>0</v>
      </c>
      <c r="N45" s="125"/>
      <c r="O45" s="125"/>
      <c r="P45" s="125">
        <f t="shared" si="4"/>
        <v>0</v>
      </c>
      <c r="Q45" s="125"/>
      <c r="R45" s="125"/>
      <c r="S45" s="125">
        <f t="shared" si="5"/>
        <v>0</v>
      </c>
      <c r="T45" s="125"/>
      <c r="U45" s="125"/>
      <c r="V45" s="125">
        <f t="shared" si="6"/>
        <v>0</v>
      </c>
      <c r="W45" s="125"/>
      <c r="X45" s="125"/>
      <c r="Y45" s="125">
        <f t="shared" si="7"/>
        <v>0</v>
      </c>
      <c r="Z45" s="125"/>
      <c r="AA45" s="125"/>
      <c r="AB45" s="125">
        <f t="shared" si="8"/>
        <v>0</v>
      </c>
    </row>
    <row r="46" spans="1:189" s="119" customFormat="1" ht="31.5" x14ac:dyDescent="0.25">
      <c r="A46" s="127" t="s">
        <v>161</v>
      </c>
      <c r="B46" s="125">
        <f t="shared" si="0"/>
        <v>20000</v>
      </c>
      <c r="C46" s="125">
        <f t="shared" si="0"/>
        <v>20000</v>
      </c>
      <c r="D46" s="125">
        <f t="shared" si="0"/>
        <v>0</v>
      </c>
      <c r="E46" s="125">
        <v>20000</v>
      </c>
      <c r="F46" s="125">
        <v>20000</v>
      </c>
      <c r="G46" s="125">
        <f t="shared" si="1"/>
        <v>0</v>
      </c>
      <c r="H46" s="125"/>
      <c r="I46" s="125"/>
      <c r="J46" s="125">
        <f t="shared" si="2"/>
        <v>0</v>
      </c>
      <c r="K46" s="125"/>
      <c r="L46" s="125"/>
      <c r="M46" s="125">
        <f t="shared" si="3"/>
        <v>0</v>
      </c>
      <c r="N46" s="125"/>
      <c r="O46" s="125"/>
      <c r="P46" s="125">
        <f t="shared" si="4"/>
        <v>0</v>
      </c>
      <c r="Q46" s="125"/>
      <c r="R46" s="125"/>
      <c r="S46" s="125">
        <f t="shared" si="5"/>
        <v>0</v>
      </c>
      <c r="T46" s="125"/>
      <c r="U46" s="125"/>
      <c r="V46" s="125">
        <f t="shared" si="6"/>
        <v>0</v>
      </c>
      <c r="W46" s="125"/>
      <c r="X46" s="125"/>
      <c r="Y46" s="125">
        <f t="shared" si="7"/>
        <v>0</v>
      </c>
      <c r="Z46" s="125"/>
      <c r="AA46" s="125"/>
      <c r="AB46" s="125">
        <f t="shared" si="8"/>
        <v>0</v>
      </c>
    </row>
    <row r="47" spans="1:189" s="119" customFormat="1" x14ac:dyDescent="0.25">
      <c r="A47" s="117" t="s">
        <v>162</v>
      </c>
      <c r="B47" s="118">
        <f t="shared" si="0"/>
        <v>451930</v>
      </c>
      <c r="C47" s="118">
        <f t="shared" si="0"/>
        <v>447172</v>
      </c>
      <c r="D47" s="118">
        <f t="shared" si="0"/>
        <v>-4758</v>
      </c>
      <c r="E47" s="118">
        <f t="shared" ref="E47:AA47" si="20">SUM(E48)</f>
        <v>0</v>
      </c>
      <c r="F47" s="118">
        <f t="shared" si="20"/>
        <v>0</v>
      </c>
      <c r="G47" s="118">
        <f t="shared" si="1"/>
        <v>0</v>
      </c>
      <c r="H47" s="118">
        <f t="shared" si="20"/>
        <v>0</v>
      </c>
      <c r="I47" s="118">
        <f t="shared" si="20"/>
        <v>0</v>
      </c>
      <c r="J47" s="118">
        <f t="shared" si="2"/>
        <v>0</v>
      </c>
      <c r="K47" s="118">
        <f t="shared" si="20"/>
        <v>0</v>
      </c>
      <c r="L47" s="118">
        <f t="shared" si="20"/>
        <v>0</v>
      </c>
      <c r="M47" s="118">
        <f t="shared" si="3"/>
        <v>0</v>
      </c>
      <c r="N47" s="118">
        <f t="shared" si="20"/>
        <v>0</v>
      </c>
      <c r="O47" s="118">
        <f t="shared" si="20"/>
        <v>0</v>
      </c>
      <c r="P47" s="118">
        <f t="shared" si="4"/>
        <v>0</v>
      </c>
      <c r="Q47" s="118">
        <f t="shared" si="20"/>
        <v>181930</v>
      </c>
      <c r="R47" s="118">
        <f t="shared" si="20"/>
        <v>177172</v>
      </c>
      <c r="S47" s="118">
        <f t="shared" si="5"/>
        <v>-4758</v>
      </c>
      <c r="T47" s="118">
        <f t="shared" si="20"/>
        <v>0</v>
      </c>
      <c r="U47" s="118">
        <f t="shared" si="20"/>
        <v>0</v>
      </c>
      <c r="V47" s="118">
        <f t="shared" si="6"/>
        <v>0</v>
      </c>
      <c r="W47" s="118">
        <f t="shared" si="20"/>
        <v>0</v>
      </c>
      <c r="X47" s="118">
        <f t="shared" si="20"/>
        <v>0</v>
      </c>
      <c r="Y47" s="118">
        <f t="shared" si="7"/>
        <v>0</v>
      </c>
      <c r="Z47" s="118">
        <f t="shared" si="20"/>
        <v>270000</v>
      </c>
      <c r="AA47" s="118">
        <f t="shared" si="20"/>
        <v>270000</v>
      </c>
      <c r="AB47" s="118">
        <f t="shared" si="8"/>
        <v>0</v>
      </c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  <c r="FE47" s="116"/>
      <c r="FF47" s="116"/>
      <c r="FG47" s="116"/>
      <c r="FH47" s="116"/>
      <c r="FI47" s="116"/>
      <c r="FJ47" s="116"/>
      <c r="FK47" s="116"/>
      <c r="FL47" s="116"/>
      <c r="FM47" s="116"/>
      <c r="FN47" s="116"/>
      <c r="FO47" s="116"/>
      <c r="FP47" s="116"/>
      <c r="FQ47" s="116"/>
      <c r="FR47" s="116"/>
      <c r="FS47" s="116"/>
      <c r="FT47" s="116"/>
      <c r="FU47" s="116"/>
      <c r="FV47" s="116"/>
      <c r="FW47" s="116"/>
      <c r="FX47" s="116"/>
      <c r="FY47" s="116"/>
      <c r="FZ47" s="116"/>
      <c r="GA47" s="116"/>
      <c r="GB47" s="116"/>
      <c r="GC47" s="116"/>
      <c r="GD47" s="116"/>
      <c r="GE47" s="116"/>
      <c r="GF47" s="116"/>
      <c r="GG47" s="116"/>
    </row>
    <row r="48" spans="1:189" s="116" customFormat="1" x14ac:dyDescent="0.25">
      <c r="A48" s="117" t="s">
        <v>128</v>
      </c>
      <c r="B48" s="118">
        <f t="shared" si="0"/>
        <v>451930</v>
      </c>
      <c r="C48" s="118">
        <f t="shared" si="0"/>
        <v>447172</v>
      </c>
      <c r="D48" s="118">
        <f t="shared" si="0"/>
        <v>-4758</v>
      </c>
      <c r="E48" s="118">
        <f t="shared" ref="E48:F48" si="21">SUM(E49:E52)</f>
        <v>0</v>
      </c>
      <c r="F48" s="118">
        <f t="shared" si="21"/>
        <v>0</v>
      </c>
      <c r="G48" s="118">
        <f t="shared" si="1"/>
        <v>0</v>
      </c>
      <c r="H48" s="118">
        <f t="shared" ref="H48:I48" si="22">SUM(H49:H52)</f>
        <v>0</v>
      </c>
      <c r="I48" s="118">
        <f t="shared" si="22"/>
        <v>0</v>
      </c>
      <c r="J48" s="118">
        <f t="shared" si="2"/>
        <v>0</v>
      </c>
      <c r="K48" s="118">
        <f t="shared" ref="K48:L48" si="23">SUM(K49:K52)</f>
        <v>0</v>
      </c>
      <c r="L48" s="118">
        <f t="shared" si="23"/>
        <v>0</v>
      </c>
      <c r="M48" s="118">
        <f t="shared" si="3"/>
        <v>0</v>
      </c>
      <c r="N48" s="118">
        <f t="shared" ref="N48:O48" si="24">SUM(N49:N52)</f>
        <v>0</v>
      </c>
      <c r="O48" s="118">
        <f t="shared" si="24"/>
        <v>0</v>
      </c>
      <c r="P48" s="118">
        <f t="shared" si="4"/>
        <v>0</v>
      </c>
      <c r="Q48" s="118">
        <f t="shared" ref="Q48:R48" si="25">SUM(Q49:Q52)</f>
        <v>181930</v>
      </c>
      <c r="R48" s="118">
        <f t="shared" si="25"/>
        <v>177172</v>
      </c>
      <c r="S48" s="118">
        <f t="shared" si="5"/>
        <v>-4758</v>
      </c>
      <c r="T48" s="118">
        <f t="shared" ref="T48:U48" si="26">SUM(T49:T52)</f>
        <v>0</v>
      </c>
      <c r="U48" s="118">
        <f t="shared" si="26"/>
        <v>0</v>
      </c>
      <c r="V48" s="118">
        <f t="shared" si="6"/>
        <v>0</v>
      </c>
      <c r="W48" s="118">
        <f t="shared" ref="W48:X48" si="27">SUM(W49:W52)</f>
        <v>0</v>
      </c>
      <c r="X48" s="118">
        <f t="shared" si="27"/>
        <v>0</v>
      </c>
      <c r="Y48" s="118">
        <f t="shared" si="7"/>
        <v>0</v>
      </c>
      <c r="Z48" s="118">
        <f t="shared" ref="Z48:AA48" si="28">SUM(Z49:Z52)</f>
        <v>270000</v>
      </c>
      <c r="AA48" s="118">
        <f t="shared" si="28"/>
        <v>270000</v>
      </c>
      <c r="AB48" s="118">
        <f t="shared" si="8"/>
        <v>0</v>
      </c>
    </row>
    <row r="49" spans="1:189" s="119" customFormat="1" x14ac:dyDescent="0.25">
      <c r="A49" s="124" t="s">
        <v>163</v>
      </c>
      <c r="B49" s="125">
        <f t="shared" si="0"/>
        <v>350000</v>
      </c>
      <c r="C49" s="125">
        <f t="shared" si="0"/>
        <v>350000</v>
      </c>
      <c r="D49" s="125">
        <f t="shared" si="0"/>
        <v>0</v>
      </c>
      <c r="E49" s="125"/>
      <c r="F49" s="125"/>
      <c r="G49" s="125">
        <f t="shared" si="1"/>
        <v>0</v>
      </c>
      <c r="H49" s="125"/>
      <c r="I49" s="125"/>
      <c r="J49" s="125">
        <f t="shared" si="2"/>
        <v>0</v>
      </c>
      <c r="K49" s="125"/>
      <c r="L49" s="125"/>
      <c r="M49" s="125">
        <f t="shared" si="3"/>
        <v>0</v>
      </c>
      <c r="N49" s="125"/>
      <c r="O49" s="125"/>
      <c r="P49" s="125">
        <f t="shared" si="4"/>
        <v>0</v>
      </c>
      <c r="Q49" s="125">
        <v>80000</v>
      </c>
      <c r="R49" s="125">
        <v>80000</v>
      </c>
      <c r="S49" s="125">
        <f t="shared" si="5"/>
        <v>0</v>
      </c>
      <c r="T49" s="125"/>
      <c r="U49" s="125"/>
      <c r="V49" s="125">
        <f t="shared" si="6"/>
        <v>0</v>
      </c>
      <c r="W49" s="125"/>
      <c r="X49" s="125"/>
      <c r="Y49" s="125">
        <f t="shared" si="7"/>
        <v>0</v>
      </c>
      <c r="Z49" s="125">
        <v>270000</v>
      </c>
      <c r="AA49" s="125">
        <v>270000</v>
      </c>
      <c r="AB49" s="125">
        <f t="shared" si="8"/>
        <v>0</v>
      </c>
    </row>
    <row r="50" spans="1:189" s="119" customFormat="1" ht="31.5" x14ac:dyDescent="0.25">
      <c r="A50" s="124" t="s">
        <v>164</v>
      </c>
      <c r="B50" s="125">
        <f t="shared" si="0"/>
        <v>95431</v>
      </c>
      <c r="C50" s="125">
        <f t="shared" si="0"/>
        <v>95431</v>
      </c>
      <c r="D50" s="125">
        <f t="shared" si="0"/>
        <v>0</v>
      </c>
      <c r="E50" s="125"/>
      <c r="F50" s="125"/>
      <c r="G50" s="125">
        <f t="shared" si="1"/>
        <v>0</v>
      </c>
      <c r="H50" s="125"/>
      <c r="I50" s="125"/>
      <c r="J50" s="125">
        <f t="shared" si="2"/>
        <v>0</v>
      </c>
      <c r="K50" s="125"/>
      <c r="L50" s="125"/>
      <c r="M50" s="125">
        <f t="shared" si="3"/>
        <v>0</v>
      </c>
      <c r="N50" s="125"/>
      <c r="O50" s="125"/>
      <c r="P50" s="125">
        <f t="shared" si="4"/>
        <v>0</v>
      </c>
      <c r="Q50" s="125">
        <v>95431</v>
      </c>
      <c r="R50" s="125">
        <v>95431</v>
      </c>
      <c r="S50" s="125">
        <f t="shared" si="5"/>
        <v>0</v>
      </c>
      <c r="T50" s="125"/>
      <c r="U50" s="125"/>
      <c r="V50" s="125">
        <f t="shared" si="6"/>
        <v>0</v>
      </c>
      <c r="W50" s="125"/>
      <c r="X50" s="125"/>
      <c r="Y50" s="125">
        <f t="shared" si="7"/>
        <v>0</v>
      </c>
      <c r="Z50" s="125"/>
      <c r="AA50" s="125"/>
      <c r="AB50" s="125">
        <f t="shared" si="8"/>
        <v>0</v>
      </c>
    </row>
    <row r="51" spans="1:189" s="119" customFormat="1" ht="31.5" x14ac:dyDescent="0.25">
      <c r="A51" s="124" t="s">
        <v>165</v>
      </c>
      <c r="B51" s="125">
        <f t="shared" si="0"/>
        <v>0</v>
      </c>
      <c r="C51" s="125">
        <f t="shared" si="0"/>
        <v>1741</v>
      </c>
      <c r="D51" s="125">
        <f t="shared" si="0"/>
        <v>1741</v>
      </c>
      <c r="E51" s="125"/>
      <c r="F51" s="125"/>
      <c r="G51" s="125">
        <f t="shared" si="1"/>
        <v>0</v>
      </c>
      <c r="H51" s="125"/>
      <c r="I51" s="125"/>
      <c r="J51" s="125">
        <f t="shared" si="2"/>
        <v>0</v>
      </c>
      <c r="K51" s="125"/>
      <c r="L51" s="125"/>
      <c r="M51" s="125">
        <f t="shared" si="3"/>
        <v>0</v>
      </c>
      <c r="N51" s="125"/>
      <c r="O51" s="125"/>
      <c r="P51" s="125">
        <f t="shared" si="4"/>
        <v>0</v>
      </c>
      <c r="Q51" s="125"/>
      <c r="R51" s="125">
        <v>1741</v>
      </c>
      <c r="S51" s="125">
        <f t="shared" si="5"/>
        <v>1741</v>
      </c>
      <c r="T51" s="125"/>
      <c r="U51" s="125"/>
      <c r="V51" s="125">
        <f t="shared" si="6"/>
        <v>0</v>
      </c>
      <c r="W51" s="125"/>
      <c r="X51" s="125"/>
      <c r="Y51" s="125">
        <f t="shared" si="7"/>
        <v>0</v>
      </c>
      <c r="Z51" s="125"/>
      <c r="AA51" s="125"/>
      <c r="AB51" s="125">
        <f t="shared" si="8"/>
        <v>0</v>
      </c>
    </row>
    <row r="52" spans="1:189" s="119" customFormat="1" x14ac:dyDescent="0.25">
      <c r="A52" s="124" t="s">
        <v>166</v>
      </c>
      <c r="B52" s="125">
        <f t="shared" si="0"/>
        <v>6499</v>
      </c>
      <c r="C52" s="125">
        <f t="shared" si="0"/>
        <v>0</v>
      </c>
      <c r="D52" s="125">
        <f t="shared" si="0"/>
        <v>-6499</v>
      </c>
      <c r="E52" s="125"/>
      <c r="F52" s="125"/>
      <c r="G52" s="125">
        <f t="shared" si="1"/>
        <v>0</v>
      </c>
      <c r="H52" s="125"/>
      <c r="I52" s="125"/>
      <c r="J52" s="125">
        <f t="shared" si="2"/>
        <v>0</v>
      </c>
      <c r="K52" s="125"/>
      <c r="L52" s="125"/>
      <c r="M52" s="125">
        <f t="shared" si="3"/>
        <v>0</v>
      </c>
      <c r="N52" s="125"/>
      <c r="O52" s="125"/>
      <c r="P52" s="125">
        <f t="shared" si="4"/>
        <v>0</v>
      </c>
      <c r="Q52" s="125">
        <v>6499</v>
      </c>
      <c r="R52" s="125">
        <f>6499-6499</f>
        <v>0</v>
      </c>
      <c r="S52" s="125">
        <f t="shared" si="5"/>
        <v>-6499</v>
      </c>
      <c r="T52" s="125"/>
      <c r="U52" s="125"/>
      <c r="V52" s="125">
        <f t="shared" si="6"/>
        <v>0</v>
      </c>
      <c r="W52" s="125"/>
      <c r="X52" s="125"/>
      <c r="Y52" s="125">
        <f t="shared" si="7"/>
        <v>0</v>
      </c>
      <c r="Z52" s="125"/>
      <c r="AA52" s="125"/>
      <c r="AB52" s="125">
        <f t="shared" si="8"/>
        <v>0</v>
      </c>
    </row>
    <row r="53" spans="1:189" s="119" customFormat="1" ht="31.5" x14ac:dyDescent="0.25">
      <c r="A53" s="117" t="s">
        <v>167</v>
      </c>
      <c r="B53" s="118">
        <f t="shared" si="0"/>
        <v>546102</v>
      </c>
      <c r="C53" s="118">
        <f t="shared" si="0"/>
        <v>668550</v>
      </c>
      <c r="D53" s="118">
        <f t="shared" si="0"/>
        <v>122448</v>
      </c>
      <c r="E53" s="118">
        <f t="shared" ref="E53:AA53" si="29">SUM(E54)</f>
        <v>0</v>
      </c>
      <c r="F53" s="118">
        <f t="shared" si="29"/>
        <v>0</v>
      </c>
      <c r="G53" s="118">
        <f t="shared" si="1"/>
        <v>0</v>
      </c>
      <c r="H53" s="118">
        <f t="shared" si="29"/>
        <v>0</v>
      </c>
      <c r="I53" s="118">
        <f t="shared" si="29"/>
        <v>5100</v>
      </c>
      <c r="J53" s="118">
        <f t="shared" si="2"/>
        <v>5100</v>
      </c>
      <c r="K53" s="118">
        <f t="shared" si="29"/>
        <v>5246</v>
      </c>
      <c r="L53" s="118">
        <f t="shared" si="29"/>
        <v>41448</v>
      </c>
      <c r="M53" s="118">
        <f t="shared" si="3"/>
        <v>36202</v>
      </c>
      <c r="N53" s="118">
        <f t="shared" si="29"/>
        <v>524555</v>
      </c>
      <c r="O53" s="118">
        <f t="shared" si="29"/>
        <v>580747</v>
      </c>
      <c r="P53" s="118">
        <f t="shared" si="4"/>
        <v>56192</v>
      </c>
      <c r="Q53" s="118">
        <f t="shared" si="29"/>
        <v>16301</v>
      </c>
      <c r="R53" s="118">
        <f t="shared" si="29"/>
        <v>16301</v>
      </c>
      <c r="S53" s="118">
        <f t="shared" si="5"/>
        <v>0</v>
      </c>
      <c r="T53" s="118">
        <f t="shared" si="29"/>
        <v>0</v>
      </c>
      <c r="U53" s="118">
        <f t="shared" si="29"/>
        <v>0</v>
      </c>
      <c r="V53" s="118">
        <f t="shared" si="6"/>
        <v>0</v>
      </c>
      <c r="W53" s="118">
        <f t="shared" si="29"/>
        <v>0</v>
      </c>
      <c r="X53" s="118">
        <f t="shared" si="29"/>
        <v>24954</v>
      </c>
      <c r="Y53" s="118">
        <f t="shared" si="7"/>
        <v>24954</v>
      </c>
      <c r="Z53" s="118">
        <f t="shared" si="29"/>
        <v>0</v>
      </c>
      <c r="AA53" s="118">
        <f t="shared" si="29"/>
        <v>0</v>
      </c>
      <c r="AB53" s="118">
        <f t="shared" si="8"/>
        <v>0</v>
      </c>
    </row>
    <row r="54" spans="1:189" s="119" customFormat="1" x14ac:dyDescent="0.25">
      <c r="A54" s="117" t="s">
        <v>128</v>
      </c>
      <c r="B54" s="118">
        <f t="shared" si="0"/>
        <v>546102</v>
      </c>
      <c r="C54" s="118">
        <f t="shared" si="0"/>
        <v>668550</v>
      </c>
      <c r="D54" s="118">
        <f t="shared" si="0"/>
        <v>122448</v>
      </c>
      <c r="E54" s="118">
        <f>SUM(E55:E63)</f>
        <v>0</v>
      </c>
      <c r="F54" s="118">
        <f>SUM(F55:F63)</f>
        <v>0</v>
      </c>
      <c r="G54" s="118">
        <f t="shared" si="1"/>
        <v>0</v>
      </c>
      <c r="H54" s="118">
        <f>SUM(H55:H63)</f>
        <v>0</v>
      </c>
      <c r="I54" s="118">
        <f>SUM(I55:I63)</f>
        <v>5100</v>
      </c>
      <c r="J54" s="118">
        <f t="shared" si="2"/>
        <v>5100</v>
      </c>
      <c r="K54" s="118">
        <f>SUM(K55:K63)</f>
        <v>5246</v>
      </c>
      <c r="L54" s="118">
        <f>SUM(L55:L63)</f>
        <v>41448</v>
      </c>
      <c r="M54" s="118">
        <f t="shared" si="3"/>
        <v>36202</v>
      </c>
      <c r="N54" s="118">
        <f>SUM(N55:N63)</f>
        <v>524555</v>
      </c>
      <c r="O54" s="118">
        <f>SUM(O55:O63)</f>
        <v>580747</v>
      </c>
      <c r="P54" s="118">
        <f t="shared" si="4"/>
        <v>56192</v>
      </c>
      <c r="Q54" s="118">
        <f>SUM(Q55:Q63)</f>
        <v>16301</v>
      </c>
      <c r="R54" s="118">
        <f>SUM(R55:R63)</f>
        <v>16301</v>
      </c>
      <c r="S54" s="118">
        <f t="shared" si="5"/>
        <v>0</v>
      </c>
      <c r="T54" s="118">
        <f>SUM(T55:T63)</f>
        <v>0</v>
      </c>
      <c r="U54" s="118">
        <f>SUM(U55:U63)</f>
        <v>0</v>
      </c>
      <c r="V54" s="118">
        <f t="shared" si="6"/>
        <v>0</v>
      </c>
      <c r="W54" s="118">
        <f>SUM(W55:W63)</f>
        <v>0</v>
      </c>
      <c r="X54" s="118">
        <f>SUM(X55:X63)</f>
        <v>24954</v>
      </c>
      <c r="Y54" s="118">
        <f t="shared" si="7"/>
        <v>24954</v>
      </c>
      <c r="Z54" s="118">
        <f>SUM(Z55:Z63)</f>
        <v>0</v>
      </c>
      <c r="AA54" s="118">
        <f>SUM(AA55:AA63)</f>
        <v>0</v>
      </c>
      <c r="AB54" s="118">
        <f t="shared" si="8"/>
        <v>0</v>
      </c>
    </row>
    <row r="55" spans="1:189" s="116" customFormat="1" ht="110.25" x14ac:dyDescent="0.25">
      <c r="A55" s="126" t="s">
        <v>168</v>
      </c>
      <c r="B55" s="128">
        <f t="shared" si="0"/>
        <v>130000</v>
      </c>
      <c r="C55" s="128">
        <f t="shared" si="0"/>
        <v>130000</v>
      </c>
      <c r="D55" s="128">
        <f t="shared" si="0"/>
        <v>0</v>
      </c>
      <c r="E55" s="128"/>
      <c r="F55" s="128"/>
      <c r="G55" s="128">
        <f t="shared" si="1"/>
        <v>0</v>
      </c>
      <c r="H55" s="128"/>
      <c r="I55" s="128"/>
      <c r="J55" s="128">
        <f t="shared" si="2"/>
        <v>0</v>
      </c>
      <c r="K55" s="128"/>
      <c r="L55" s="128"/>
      <c r="M55" s="128">
        <f t="shared" si="3"/>
        <v>0</v>
      </c>
      <c r="N55" s="128">
        <v>130000</v>
      </c>
      <c r="O55" s="128">
        <v>130000</v>
      </c>
      <c r="P55" s="128">
        <f t="shared" si="4"/>
        <v>0</v>
      </c>
      <c r="Q55" s="128"/>
      <c r="R55" s="128"/>
      <c r="S55" s="128">
        <f t="shared" si="5"/>
        <v>0</v>
      </c>
      <c r="T55" s="128"/>
      <c r="U55" s="128"/>
      <c r="V55" s="128">
        <f t="shared" si="6"/>
        <v>0</v>
      </c>
      <c r="W55" s="128"/>
      <c r="X55" s="128"/>
      <c r="Y55" s="128">
        <f t="shared" si="7"/>
        <v>0</v>
      </c>
      <c r="Z55" s="128"/>
      <c r="AA55" s="128"/>
      <c r="AB55" s="128">
        <f t="shared" si="8"/>
        <v>0</v>
      </c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</row>
    <row r="56" spans="1:189" s="144" customFormat="1" ht="63" x14ac:dyDescent="0.25">
      <c r="A56" s="142" t="s">
        <v>169</v>
      </c>
      <c r="B56" s="143">
        <f t="shared" si="0"/>
        <v>0</v>
      </c>
      <c r="C56" s="143">
        <f t="shared" si="0"/>
        <v>53191</v>
      </c>
      <c r="D56" s="143">
        <f t="shared" si="0"/>
        <v>53191</v>
      </c>
      <c r="E56" s="143"/>
      <c r="F56" s="143"/>
      <c r="G56" s="143">
        <f t="shared" si="1"/>
        <v>0</v>
      </c>
      <c r="H56" s="143"/>
      <c r="I56" s="143"/>
      <c r="J56" s="143">
        <f t="shared" si="2"/>
        <v>0</v>
      </c>
      <c r="K56" s="143"/>
      <c r="L56" s="143"/>
      <c r="M56" s="143">
        <f t="shared" si="3"/>
        <v>0</v>
      </c>
      <c r="N56" s="143">
        <v>0</v>
      </c>
      <c r="O56" s="143">
        <v>53191</v>
      </c>
      <c r="P56" s="143">
        <f t="shared" si="4"/>
        <v>53191</v>
      </c>
      <c r="Q56" s="143"/>
      <c r="R56" s="143"/>
      <c r="S56" s="143">
        <f t="shared" si="5"/>
        <v>0</v>
      </c>
      <c r="T56" s="143"/>
      <c r="U56" s="143"/>
      <c r="V56" s="143">
        <f t="shared" si="6"/>
        <v>0</v>
      </c>
      <c r="W56" s="143"/>
      <c r="X56" s="143"/>
      <c r="Y56" s="143">
        <f t="shared" si="7"/>
        <v>0</v>
      </c>
      <c r="Z56" s="143"/>
      <c r="AA56" s="143"/>
      <c r="AB56" s="143">
        <f t="shared" si="8"/>
        <v>0</v>
      </c>
    </row>
    <row r="57" spans="1:189" s="119" customFormat="1" ht="47.25" x14ac:dyDescent="0.25">
      <c r="A57" s="121" t="s">
        <v>170</v>
      </c>
      <c r="B57" s="122">
        <f t="shared" si="0"/>
        <v>0</v>
      </c>
      <c r="C57" s="122">
        <f t="shared" si="0"/>
        <v>5100</v>
      </c>
      <c r="D57" s="122">
        <f t="shared" si="0"/>
        <v>5100</v>
      </c>
      <c r="E57" s="122"/>
      <c r="F57" s="122"/>
      <c r="G57" s="122">
        <f t="shared" si="1"/>
        <v>0</v>
      </c>
      <c r="H57" s="122"/>
      <c r="I57" s="122">
        <v>5100</v>
      </c>
      <c r="J57" s="122">
        <f t="shared" si="2"/>
        <v>5100</v>
      </c>
      <c r="K57" s="122"/>
      <c r="L57" s="122"/>
      <c r="M57" s="122">
        <f t="shared" si="3"/>
        <v>0</v>
      </c>
      <c r="N57" s="122"/>
      <c r="O57" s="122"/>
      <c r="P57" s="122">
        <f t="shared" si="4"/>
        <v>0</v>
      </c>
      <c r="Q57" s="122"/>
      <c r="R57" s="122"/>
      <c r="S57" s="122">
        <f t="shared" si="5"/>
        <v>0</v>
      </c>
      <c r="T57" s="122"/>
      <c r="U57" s="122"/>
      <c r="V57" s="122">
        <f t="shared" si="6"/>
        <v>0</v>
      </c>
      <c r="W57" s="122"/>
      <c r="X57" s="122"/>
      <c r="Y57" s="122">
        <f t="shared" si="7"/>
        <v>0</v>
      </c>
      <c r="Z57" s="122"/>
      <c r="AA57" s="122"/>
      <c r="AB57" s="122">
        <f t="shared" si="8"/>
        <v>0</v>
      </c>
    </row>
    <row r="58" spans="1:189" s="119" customFormat="1" ht="47.25" x14ac:dyDescent="0.25">
      <c r="A58" s="121" t="s">
        <v>171</v>
      </c>
      <c r="B58" s="122">
        <f t="shared" si="0"/>
        <v>3000</v>
      </c>
      <c r="C58" s="122">
        <f t="shared" si="0"/>
        <v>3000</v>
      </c>
      <c r="D58" s="122">
        <f t="shared" si="0"/>
        <v>0</v>
      </c>
      <c r="E58" s="122"/>
      <c r="F58" s="122"/>
      <c r="G58" s="122">
        <f t="shared" si="1"/>
        <v>0</v>
      </c>
      <c r="H58" s="122"/>
      <c r="I58" s="122"/>
      <c r="J58" s="122">
        <f t="shared" si="2"/>
        <v>0</v>
      </c>
      <c r="K58" s="122">
        <v>3000</v>
      </c>
      <c r="L58" s="122">
        <v>3000</v>
      </c>
      <c r="M58" s="122">
        <f t="shared" si="3"/>
        <v>0</v>
      </c>
      <c r="N58" s="122"/>
      <c r="O58" s="122"/>
      <c r="P58" s="122">
        <f t="shared" si="4"/>
        <v>0</v>
      </c>
      <c r="Q58" s="122"/>
      <c r="R58" s="122"/>
      <c r="S58" s="122">
        <f t="shared" si="5"/>
        <v>0</v>
      </c>
      <c r="T58" s="122"/>
      <c r="U58" s="122"/>
      <c r="V58" s="122">
        <f t="shared" si="6"/>
        <v>0</v>
      </c>
      <c r="W58" s="122"/>
      <c r="X58" s="122"/>
      <c r="Y58" s="122">
        <f t="shared" si="7"/>
        <v>0</v>
      </c>
      <c r="Z58" s="122"/>
      <c r="AA58" s="122"/>
      <c r="AB58" s="122">
        <f t="shared" si="8"/>
        <v>0</v>
      </c>
    </row>
    <row r="59" spans="1:189" s="119" customFormat="1" ht="31.5" x14ac:dyDescent="0.25">
      <c r="A59" s="121" t="s">
        <v>172</v>
      </c>
      <c r="B59" s="122">
        <f t="shared" si="0"/>
        <v>0</v>
      </c>
      <c r="C59" s="122">
        <f t="shared" si="0"/>
        <v>5000</v>
      </c>
      <c r="D59" s="122">
        <f t="shared" si="0"/>
        <v>5000</v>
      </c>
      <c r="E59" s="122"/>
      <c r="F59" s="122"/>
      <c r="G59" s="122">
        <f t="shared" si="1"/>
        <v>0</v>
      </c>
      <c r="H59" s="122"/>
      <c r="I59" s="122"/>
      <c r="J59" s="122">
        <f t="shared" si="2"/>
        <v>0</v>
      </c>
      <c r="K59" s="122"/>
      <c r="L59" s="122">
        <v>5000</v>
      </c>
      <c r="M59" s="122">
        <f t="shared" si="3"/>
        <v>5000</v>
      </c>
      <c r="N59" s="122"/>
      <c r="O59" s="122"/>
      <c r="P59" s="122">
        <f t="shared" si="4"/>
        <v>0</v>
      </c>
      <c r="Q59" s="122"/>
      <c r="R59" s="122"/>
      <c r="S59" s="122">
        <f t="shared" si="5"/>
        <v>0</v>
      </c>
      <c r="T59" s="122"/>
      <c r="U59" s="122"/>
      <c r="V59" s="122">
        <f t="shared" si="6"/>
        <v>0</v>
      </c>
      <c r="W59" s="122"/>
      <c r="X59" s="122"/>
      <c r="Y59" s="122">
        <f t="shared" si="7"/>
        <v>0</v>
      </c>
      <c r="Z59" s="122"/>
      <c r="AA59" s="122"/>
      <c r="AB59" s="122">
        <f t="shared" si="8"/>
        <v>0</v>
      </c>
    </row>
    <row r="60" spans="1:189" s="119" customFormat="1" x14ac:dyDescent="0.25">
      <c r="A60" s="121" t="s">
        <v>173</v>
      </c>
      <c r="B60" s="122">
        <f t="shared" si="0"/>
        <v>0</v>
      </c>
      <c r="C60" s="122">
        <f t="shared" si="0"/>
        <v>6248</v>
      </c>
      <c r="D60" s="122">
        <f t="shared" si="0"/>
        <v>6248</v>
      </c>
      <c r="E60" s="122"/>
      <c r="F60" s="122"/>
      <c r="G60" s="122">
        <f t="shared" si="1"/>
        <v>0</v>
      </c>
      <c r="H60" s="122"/>
      <c r="I60" s="122"/>
      <c r="J60" s="122">
        <f t="shared" si="2"/>
        <v>0</v>
      </c>
      <c r="K60" s="122"/>
      <c r="L60" s="122">
        <v>6248</v>
      </c>
      <c r="M60" s="122">
        <f t="shared" si="3"/>
        <v>6248</v>
      </c>
      <c r="N60" s="122"/>
      <c r="O60" s="122"/>
      <c r="P60" s="122">
        <f t="shared" si="4"/>
        <v>0</v>
      </c>
      <c r="Q60" s="122"/>
      <c r="R60" s="122"/>
      <c r="S60" s="122">
        <f t="shared" si="5"/>
        <v>0</v>
      </c>
      <c r="T60" s="122"/>
      <c r="U60" s="122"/>
      <c r="V60" s="122">
        <f t="shared" si="6"/>
        <v>0</v>
      </c>
      <c r="W60" s="122"/>
      <c r="X60" s="122"/>
      <c r="Y60" s="122">
        <f t="shared" si="7"/>
        <v>0</v>
      </c>
      <c r="Z60" s="122"/>
      <c r="AA60" s="122"/>
      <c r="AB60" s="122">
        <f t="shared" si="8"/>
        <v>0</v>
      </c>
    </row>
    <row r="61" spans="1:189" s="119" customFormat="1" ht="31.5" x14ac:dyDescent="0.25">
      <c r="A61" s="121" t="s">
        <v>174</v>
      </c>
      <c r="B61" s="122">
        <f t="shared" si="0"/>
        <v>0</v>
      </c>
      <c r="C61" s="122">
        <f t="shared" si="0"/>
        <v>49908</v>
      </c>
      <c r="D61" s="122">
        <f t="shared" si="0"/>
        <v>49908</v>
      </c>
      <c r="E61" s="122"/>
      <c r="F61" s="122"/>
      <c r="G61" s="122">
        <f t="shared" si="1"/>
        <v>0</v>
      </c>
      <c r="H61" s="122"/>
      <c r="I61" s="122"/>
      <c r="J61" s="122">
        <f t="shared" si="2"/>
        <v>0</v>
      </c>
      <c r="K61" s="122">
        <v>0</v>
      </c>
      <c r="L61" s="122">
        <v>24954</v>
      </c>
      <c r="M61" s="122">
        <f t="shared" si="3"/>
        <v>24954</v>
      </c>
      <c r="N61" s="122"/>
      <c r="O61" s="122"/>
      <c r="P61" s="122">
        <f t="shared" si="4"/>
        <v>0</v>
      </c>
      <c r="Q61" s="122"/>
      <c r="R61" s="122"/>
      <c r="S61" s="122">
        <f t="shared" si="5"/>
        <v>0</v>
      </c>
      <c r="T61" s="122"/>
      <c r="U61" s="122"/>
      <c r="V61" s="122">
        <f t="shared" si="6"/>
        <v>0</v>
      </c>
      <c r="W61" s="122"/>
      <c r="X61" s="122">
        <v>24954</v>
      </c>
      <c r="Y61" s="122">
        <f t="shared" si="7"/>
        <v>24954</v>
      </c>
      <c r="Z61" s="122"/>
      <c r="AA61" s="122"/>
      <c r="AB61" s="122">
        <f t="shared" si="8"/>
        <v>0</v>
      </c>
    </row>
    <row r="62" spans="1:189" s="119" customFormat="1" ht="31.5" x14ac:dyDescent="0.25">
      <c r="A62" s="126" t="s">
        <v>175</v>
      </c>
      <c r="B62" s="122">
        <f t="shared" si="0"/>
        <v>18547</v>
      </c>
      <c r="C62" s="122">
        <f t="shared" si="0"/>
        <v>18547</v>
      </c>
      <c r="D62" s="122">
        <f t="shared" si="0"/>
        <v>0</v>
      </c>
      <c r="E62" s="122"/>
      <c r="F62" s="122"/>
      <c r="G62" s="122">
        <f t="shared" si="1"/>
        <v>0</v>
      </c>
      <c r="H62" s="122"/>
      <c r="I62" s="122"/>
      <c r="J62" s="122">
        <f t="shared" si="2"/>
        <v>0</v>
      </c>
      <c r="K62" s="122">
        <v>2246</v>
      </c>
      <c r="L62" s="122">
        <v>2246</v>
      </c>
      <c r="M62" s="122">
        <f t="shared" si="3"/>
        <v>0</v>
      </c>
      <c r="N62" s="122"/>
      <c r="O62" s="122"/>
      <c r="P62" s="122">
        <f t="shared" si="4"/>
        <v>0</v>
      </c>
      <c r="Q62" s="122">
        <v>16301</v>
      </c>
      <c r="R62" s="122">
        <v>16301</v>
      </c>
      <c r="S62" s="122">
        <f t="shared" si="5"/>
        <v>0</v>
      </c>
      <c r="T62" s="122"/>
      <c r="U62" s="122"/>
      <c r="V62" s="122">
        <f t="shared" si="6"/>
        <v>0</v>
      </c>
      <c r="W62" s="122"/>
      <c r="X62" s="122"/>
      <c r="Y62" s="122">
        <f t="shared" si="7"/>
        <v>0</v>
      </c>
      <c r="Z62" s="122"/>
      <c r="AA62" s="122"/>
      <c r="AB62" s="122">
        <f t="shared" si="8"/>
        <v>0</v>
      </c>
    </row>
    <row r="63" spans="1:189" s="119" customFormat="1" ht="78.75" x14ac:dyDescent="0.25">
      <c r="A63" s="126" t="s">
        <v>176</v>
      </c>
      <c r="B63" s="122">
        <f t="shared" si="0"/>
        <v>394555</v>
      </c>
      <c r="C63" s="122">
        <f t="shared" si="0"/>
        <v>397556</v>
      </c>
      <c r="D63" s="122">
        <f t="shared" si="0"/>
        <v>3001</v>
      </c>
      <c r="E63" s="122"/>
      <c r="F63" s="122"/>
      <c r="G63" s="122">
        <f t="shared" si="1"/>
        <v>0</v>
      </c>
      <c r="H63" s="122"/>
      <c r="I63" s="122"/>
      <c r="J63" s="122">
        <f t="shared" si="2"/>
        <v>0</v>
      </c>
      <c r="K63" s="122"/>
      <c r="L63" s="122"/>
      <c r="M63" s="122">
        <f t="shared" si="3"/>
        <v>0</v>
      </c>
      <c r="N63" s="122">
        <v>394555</v>
      </c>
      <c r="O63" s="122">
        <f>394555+3001</f>
        <v>397556</v>
      </c>
      <c r="P63" s="122">
        <f t="shared" si="4"/>
        <v>3001</v>
      </c>
      <c r="Q63" s="122"/>
      <c r="R63" s="122"/>
      <c r="S63" s="122">
        <f t="shared" si="5"/>
        <v>0</v>
      </c>
      <c r="T63" s="122"/>
      <c r="U63" s="122"/>
      <c r="V63" s="122">
        <f t="shared" si="6"/>
        <v>0</v>
      </c>
      <c r="W63" s="122"/>
      <c r="X63" s="122"/>
      <c r="Y63" s="122">
        <f t="shared" si="7"/>
        <v>0</v>
      </c>
      <c r="Z63" s="122"/>
      <c r="AA63" s="122"/>
      <c r="AB63" s="122">
        <f t="shared" si="8"/>
        <v>0</v>
      </c>
    </row>
    <row r="64" spans="1:189" s="119" customFormat="1" ht="31.5" x14ac:dyDescent="0.25">
      <c r="A64" s="117" t="s">
        <v>177</v>
      </c>
      <c r="B64" s="118">
        <f t="shared" si="0"/>
        <v>9192722</v>
      </c>
      <c r="C64" s="118">
        <f t="shared" si="0"/>
        <v>10345600</v>
      </c>
      <c r="D64" s="118">
        <f t="shared" si="0"/>
        <v>1152878</v>
      </c>
      <c r="E64" s="118">
        <f t="shared" ref="E64:AA64" si="30">SUM(E65)</f>
        <v>168700</v>
      </c>
      <c r="F64" s="118">
        <f t="shared" si="30"/>
        <v>168700</v>
      </c>
      <c r="G64" s="118">
        <f t="shared" si="1"/>
        <v>0</v>
      </c>
      <c r="H64" s="118">
        <f t="shared" si="30"/>
        <v>140072</v>
      </c>
      <c r="I64" s="118">
        <f t="shared" si="30"/>
        <v>140072</v>
      </c>
      <c r="J64" s="118">
        <f t="shared" si="2"/>
        <v>0</v>
      </c>
      <c r="K64" s="118">
        <f t="shared" si="30"/>
        <v>752653</v>
      </c>
      <c r="L64" s="118">
        <f t="shared" si="30"/>
        <v>1348779</v>
      </c>
      <c r="M64" s="118">
        <f t="shared" si="3"/>
        <v>596126</v>
      </c>
      <c r="N64" s="118">
        <f t="shared" si="30"/>
        <v>4247463</v>
      </c>
      <c r="O64" s="118">
        <f t="shared" si="30"/>
        <v>4477843</v>
      </c>
      <c r="P64" s="118">
        <f t="shared" si="4"/>
        <v>230380</v>
      </c>
      <c r="Q64" s="118">
        <f t="shared" si="30"/>
        <v>0</v>
      </c>
      <c r="R64" s="118">
        <f t="shared" si="30"/>
        <v>0</v>
      </c>
      <c r="S64" s="118">
        <f t="shared" si="5"/>
        <v>0</v>
      </c>
      <c r="T64" s="118">
        <f t="shared" si="30"/>
        <v>3883834</v>
      </c>
      <c r="U64" s="118">
        <f t="shared" si="30"/>
        <v>4210206</v>
      </c>
      <c r="V64" s="118">
        <f t="shared" si="6"/>
        <v>326372</v>
      </c>
      <c r="W64" s="118">
        <f t="shared" si="30"/>
        <v>0</v>
      </c>
      <c r="X64" s="118">
        <f t="shared" si="30"/>
        <v>0</v>
      </c>
      <c r="Y64" s="118">
        <f t="shared" si="7"/>
        <v>0</v>
      </c>
      <c r="Z64" s="118">
        <f t="shared" si="30"/>
        <v>0</v>
      </c>
      <c r="AA64" s="118">
        <f t="shared" si="30"/>
        <v>0</v>
      </c>
      <c r="AB64" s="118">
        <f t="shared" si="8"/>
        <v>0</v>
      </c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6"/>
      <c r="FG64" s="116"/>
      <c r="FH64" s="116"/>
      <c r="FI64" s="116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6"/>
      <c r="FU64" s="116"/>
      <c r="FV64" s="116"/>
      <c r="FW64" s="116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</row>
    <row r="65" spans="1:189" s="119" customFormat="1" x14ac:dyDescent="0.25">
      <c r="A65" s="117" t="s">
        <v>128</v>
      </c>
      <c r="B65" s="118">
        <f t="shared" si="0"/>
        <v>9192722</v>
      </c>
      <c r="C65" s="118">
        <f t="shared" si="0"/>
        <v>10345600</v>
      </c>
      <c r="D65" s="118">
        <f t="shared" si="0"/>
        <v>1152878</v>
      </c>
      <c r="E65" s="118">
        <f>SUM(E66:E75,E76,E113,E149)</f>
        <v>168700</v>
      </c>
      <c r="F65" s="118">
        <f>SUM(F66:F75,F76,F113,F149)</f>
        <v>168700</v>
      </c>
      <c r="G65" s="118">
        <f t="shared" si="1"/>
        <v>0</v>
      </c>
      <c r="H65" s="118">
        <f>SUM(H66:H75,H76,H113,H149)</f>
        <v>140072</v>
      </c>
      <c r="I65" s="118">
        <f>SUM(I66:I75,I76,I113,I149)</f>
        <v>140072</v>
      </c>
      <c r="J65" s="118">
        <f t="shared" si="2"/>
        <v>0</v>
      </c>
      <c r="K65" s="118">
        <f>SUM(K66:K75,K76,K113,K149)</f>
        <v>752653</v>
      </c>
      <c r="L65" s="118">
        <f>SUM(L66:L75,L76,L113,L149)</f>
        <v>1348779</v>
      </c>
      <c r="M65" s="118">
        <f t="shared" si="3"/>
        <v>596126</v>
      </c>
      <c r="N65" s="118">
        <f>SUM(N66:N75,N76,N113,N149)</f>
        <v>4247463</v>
      </c>
      <c r="O65" s="118">
        <f>SUM(O66:O75,O76,O113,O149)</f>
        <v>4477843</v>
      </c>
      <c r="P65" s="118">
        <f t="shared" si="4"/>
        <v>230380</v>
      </c>
      <c r="Q65" s="118">
        <f>SUM(Q66:Q75,Q76,Q113,Q149)</f>
        <v>0</v>
      </c>
      <c r="R65" s="118">
        <f>SUM(R66:R75,R76,R113,R149)</f>
        <v>0</v>
      </c>
      <c r="S65" s="118">
        <f t="shared" si="5"/>
        <v>0</v>
      </c>
      <c r="T65" s="118">
        <f>SUM(T66:T75,T76,T113,T149)</f>
        <v>3883834</v>
      </c>
      <c r="U65" s="118">
        <f>SUM(U66:U75,U76,U113,U149)</f>
        <v>4210206</v>
      </c>
      <c r="V65" s="118">
        <f t="shared" si="6"/>
        <v>326372</v>
      </c>
      <c r="W65" s="118">
        <f>SUM(W66:W75,W76,W113,W149)</f>
        <v>0</v>
      </c>
      <c r="X65" s="118">
        <f>SUM(X66:X75,X76,X113,X149)</f>
        <v>0</v>
      </c>
      <c r="Y65" s="118">
        <f t="shared" si="7"/>
        <v>0</v>
      </c>
      <c r="Z65" s="118">
        <f>SUM(Z66:Z75,Z76,Z113,Z149)</f>
        <v>0</v>
      </c>
      <c r="AA65" s="118">
        <f>SUM(AA66:AA75,AA76,AA113,AA149)</f>
        <v>0</v>
      </c>
      <c r="AB65" s="118">
        <f t="shared" si="8"/>
        <v>0</v>
      </c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6"/>
      <c r="EE65" s="116"/>
      <c r="EF65" s="116"/>
      <c r="EG65" s="116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6"/>
      <c r="FG65" s="116"/>
      <c r="FH65" s="116"/>
      <c r="FI65" s="116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6"/>
      <c r="FU65" s="116"/>
      <c r="FV65" s="116"/>
      <c r="FW65" s="116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</row>
    <row r="66" spans="1:189" s="119" customFormat="1" ht="31.5" x14ac:dyDescent="0.25">
      <c r="A66" s="129" t="s">
        <v>178</v>
      </c>
      <c r="B66" s="125">
        <f t="shared" si="0"/>
        <v>3183</v>
      </c>
      <c r="C66" s="125">
        <f t="shared" si="0"/>
        <v>3183</v>
      </c>
      <c r="D66" s="125">
        <f t="shared" si="0"/>
        <v>0</v>
      </c>
      <c r="E66" s="125"/>
      <c r="F66" s="125"/>
      <c r="G66" s="125">
        <f t="shared" si="1"/>
        <v>0</v>
      </c>
      <c r="H66" s="125"/>
      <c r="I66" s="125"/>
      <c r="J66" s="125">
        <f t="shared" si="2"/>
        <v>0</v>
      </c>
      <c r="K66" s="125">
        <v>3183</v>
      </c>
      <c r="L66" s="125">
        <v>3183</v>
      </c>
      <c r="M66" s="125">
        <f t="shared" si="3"/>
        <v>0</v>
      </c>
      <c r="N66" s="125"/>
      <c r="O66" s="125"/>
      <c r="P66" s="125">
        <f t="shared" si="4"/>
        <v>0</v>
      </c>
      <c r="Q66" s="125"/>
      <c r="R66" s="125"/>
      <c r="S66" s="125">
        <f t="shared" si="5"/>
        <v>0</v>
      </c>
      <c r="T66" s="125">
        <v>0</v>
      </c>
      <c r="U66" s="125">
        <v>0</v>
      </c>
      <c r="V66" s="125">
        <f t="shared" si="6"/>
        <v>0</v>
      </c>
      <c r="W66" s="125">
        <v>0</v>
      </c>
      <c r="X66" s="125">
        <v>0</v>
      </c>
      <c r="Y66" s="125">
        <f t="shared" si="7"/>
        <v>0</v>
      </c>
      <c r="Z66" s="125"/>
      <c r="AA66" s="125"/>
      <c r="AB66" s="125">
        <f t="shared" si="8"/>
        <v>0</v>
      </c>
    </row>
    <row r="67" spans="1:189" s="119" customFormat="1" ht="31.5" x14ac:dyDescent="0.25">
      <c r="A67" s="129" t="s">
        <v>179</v>
      </c>
      <c r="B67" s="125">
        <f t="shared" si="0"/>
        <v>0</v>
      </c>
      <c r="C67" s="125">
        <f t="shared" si="0"/>
        <v>41100</v>
      </c>
      <c r="D67" s="125">
        <f t="shared" si="0"/>
        <v>41100</v>
      </c>
      <c r="E67" s="125"/>
      <c r="F67" s="125"/>
      <c r="G67" s="125">
        <f t="shared" si="1"/>
        <v>0</v>
      </c>
      <c r="H67" s="125"/>
      <c r="I67" s="125"/>
      <c r="J67" s="125">
        <f t="shared" si="2"/>
        <v>0</v>
      </c>
      <c r="K67" s="125"/>
      <c r="L67" s="125">
        <v>41100</v>
      </c>
      <c r="M67" s="125">
        <f t="shared" si="3"/>
        <v>41100</v>
      </c>
      <c r="N67" s="125"/>
      <c r="O67" s="125"/>
      <c r="P67" s="125">
        <f t="shared" si="4"/>
        <v>0</v>
      </c>
      <c r="Q67" s="125"/>
      <c r="R67" s="125"/>
      <c r="S67" s="125">
        <f t="shared" si="5"/>
        <v>0</v>
      </c>
      <c r="T67" s="125">
        <v>0</v>
      </c>
      <c r="U67" s="125">
        <v>0</v>
      </c>
      <c r="V67" s="125">
        <f t="shared" si="6"/>
        <v>0</v>
      </c>
      <c r="W67" s="125">
        <v>0</v>
      </c>
      <c r="X67" s="125">
        <v>0</v>
      </c>
      <c r="Y67" s="125">
        <f t="shared" si="7"/>
        <v>0</v>
      </c>
      <c r="Z67" s="125"/>
      <c r="AA67" s="125"/>
      <c r="AB67" s="125">
        <f t="shared" si="8"/>
        <v>0</v>
      </c>
    </row>
    <row r="68" spans="1:189" s="144" customFormat="1" ht="110.25" x14ac:dyDescent="0.25">
      <c r="A68" s="145" t="s">
        <v>180</v>
      </c>
      <c r="B68" s="146">
        <f t="shared" si="0"/>
        <v>0</v>
      </c>
      <c r="C68" s="146">
        <f t="shared" si="0"/>
        <v>230380</v>
      </c>
      <c r="D68" s="146">
        <f t="shared" si="0"/>
        <v>230380</v>
      </c>
      <c r="E68" s="146"/>
      <c r="F68" s="146"/>
      <c r="G68" s="146">
        <f t="shared" si="1"/>
        <v>0</v>
      </c>
      <c r="H68" s="146"/>
      <c r="I68" s="146"/>
      <c r="J68" s="146">
        <f t="shared" si="2"/>
        <v>0</v>
      </c>
      <c r="K68" s="146"/>
      <c r="L68" s="146"/>
      <c r="M68" s="146">
        <f t="shared" si="3"/>
        <v>0</v>
      </c>
      <c r="N68" s="146">
        <v>0</v>
      </c>
      <c r="O68" s="146">
        <v>230380</v>
      </c>
      <c r="P68" s="146">
        <f t="shared" si="4"/>
        <v>230380</v>
      </c>
      <c r="Q68" s="146"/>
      <c r="R68" s="146"/>
      <c r="S68" s="146">
        <f t="shared" si="5"/>
        <v>0</v>
      </c>
      <c r="T68" s="146"/>
      <c r="U68" s="146"/>
      <c r="V68" s="146">
        <f t="shared" si="6"/>
        <v>0</v>
      </c>
      <c r="W68" s="146"/>
      <c r="X68" s="146"/>
      <c r="Y68" s="146">
        <f t="shared" si="7"/>
        <v>0</v>
      </c>
      <c r="Z68" s="146"/>
      <c r="AA68" s="146"/>
      <c r="AB68" s="146">
        <f t="shared" si="8"/>
        <v>0</v>
      </c>
    </row>
    <row r="69" spans="1:189" s="119" customFormat="1" x14ac:dyDescent="0.25">
      <c r="A69" s="129" t="s">
        <v>181</v>
      </c>
      <c r="B69" s="125">
        <f t="shared" si="0"/>
        <v>150000</v>
      </c>
      <c r="C69" s="125">
        <f t="shared" si="0"/>
        <v>150000</v>
      </c>
      <c r="D69" s="125">
        <f t="shared" si="0"/>
        <v>0</v>
      </c>
      <c r="E69" s="125">
        <v>150000</v>
      </c>
      <c r="F69" s="125">
        <v>150000</v>
      </c>
      <c r="G69" s="125">
        <f t="shared" si="1"/>
        <v>0</v>
      </c>
      <c r="H69" s="125"/>
      <c r="I69" s="125"/>
      <c r="J69" s="125">
        <f t="shared" si="2"/>
        <v>0</v>
      </c>
      <c r="K69" s="125"/>
      <c r="L69" s="125"/>
      <c r="M69" s="125">
        <f t="shared" si="3"/>
        <v>0</v>
      </c>
      <c r="N69" s="125"/>
      <c r="O69" s="125"/>
      <c r="P69" s="125">
        <f t="shared" si="4"/>
        <v>0</v>
      </c>
      <c r="Q69" s="125"/>
      <c r="R69" s="125"/>
      <c r="S69" s="125">
        <f t="shared" si="5"/>
        <v>0</v>
      </c>
      <c r="T69" s="125"/>
      <c r="U69" s="125"/>
      <c r="V69" s="125">
        <f t="shared" si="6"/>
        <v>0</v>
      </c>
      <c r="W69" s="125"/>
      <c r="X69" s="125"/>
      <c r="Y69" s="125">
        <f t="shared" si="7"/>
        <v>0</v>
      </c>
      <c r="Z69" s="125"/>
      <c r="AA69" s="125"/>
      <c r="AB69" s="125">
        <f t="shared" si="8"/>
        <v>0</v>
      </c>
    </row>
    <row r="70" spans="1:189" s="119" customFormat="1" ht="47.25" x14ac:dyDescent="0.25">
      <c r="A70" s="124" t="s">
        <v>182</v>
      </c>
      <c r="B70" s="125">
        <f t="shared" si="0"/>
        <v>2534</v>
      </c>
      <c r="C70" s="125">
        <f t="shared" si="0"/>
        <v>2534</v>
      </c>
      <c r="D70" s="125">
        <f t="shared" si="0"/>
        <v>0</v>
      </c>
      <c r="E70" s="125"/>
      <c r="F70" s="125"/>
      <c r="G70" s="125">
        <f t="shared" si="1"/>
        <v>0</v>
      </c>
      <c r="H70" s="125"/>
      <c r="I70" s="125"/>
      <c r="J70" s="125">
        <f t="shared" si="2"/>
        <v>0</v>
      </c>
      <c r="K70" s="125"/>
      <c r="L70" s="125"/>
      <c r="M70" s="125">
        <f t="shared" si="3"/>
        <v>0</v>
      </c>
      <c r="N70" s="125"/>
      <c r="O70" s="125"/>
      <c r="P70" s="125">
        <f t="shared" si="4"/>
        <v>0</v>
      </c>
      <c r="Q70" s="125"/>
      <c r="R70" s="125"/>
      <c r="S70" s="125">
        <f t="shared" si="5"/>
        <v>0</v>
      </c>
      <c r="T70" s="125">
        <v>2534</v>
      </c>
      <c r="U70" s="125">
        <v>2534</v>
      </c>
      <c r="V70" s="125">
        <f t="shared" si="6"/>
        <v>0</v>
      </c>
      <c r="W70" s="125"/>
      <c r="X70" s="125"/>
      <c r="Y70" s="125">
        <f t="shared" si="7"/>
        <v>0</v>
      </c>
      <c r="Z70" s="125"/>
      <c r="AA70" s="125"/>
      <c r="AB70" s="125">
        <f t="shared" si="8"/>
        <v>0</v>
      </c>
    </row>
    <row r="71" spans="1:189" s="119" customFormat="1" ht="157.5" x14ac:dyDescent="0.25">
      <c r="A71" s="121" t="s">
        <v>183</v>
      </c>
      <c r="B71" s="125">
        <f t="shared" si="0"/>
        <v>4247463</v>
      </c>
      <c r="C71" s="125">
        <f t="shared" si="0"/>
        <v>4247463</v>
      </c>
      <c r="D71" s="125">
        <f t="shared" si="0"/>
        <v>0</v>
      </c>
      <c r="E71" s="125"/>
      <c r="F71" s="125"/>
      <c r="G71" s="125">
        <f t="shared" si="1"/>
        <v>0</v>
      </c>
      <c r="H71" s="125"/>
      <c r="I71" s="125"/>
      <c r="J71" s="125">
        <f t="shared" si="2"/>
        <v>0</v>
      </c>
      <c r="K71" s="125"/>
      <c r="L71" s="125"/>
      <c r="M71" s="125">
        <f t="shared" si="3"/>
        <v>0</v>
      </c>
      <c r="N71" s="125">
        <v>4247463</v>
      </c>
      <c r="O71" s="125">
        <v>4247463</v>
      </c>
      <c r="P71" s="125">
        <f t="shared" si="4"/>
        <v>0</v>
      </c>
      <c r="Q71" s="125"/>
      <c r="R71" s="125"/>
      <c r="S71" s="125">
        <f t="shared" si="5"/>
        <v>0</v>
      </c>
      <c r="T71" s="125"/>
      <c r="U71" s="125"/>
      <c r="V71" s="125">
        <f t="shared" si="6"/>
        <v>0</v>
      </c>
      <c r="W71" s="125"/>
      <c r="X71" s="125"/>
      <c r="Y71" s="125">
        <f t="shared" si="7"/>
        <v>0</v>
      </c>
      <c r="Z71" s="125"/>
      <c r="AA71" s="125"/>
      <c r="AB71" s="125">
        <f t="shared" si="8"/>
        <v>0</v>
      </c>
    </row>
    <row r="72" spans="1:189" s="119" customFormat="1" ht="31.5" x14ac:dyDescent="0.25">
      <c r="A72" s="130" t="s">
        <v>184</v>
      </c>
      <c r="B72" s="125">
        <f t="shared" si="0"/>
        <v>0</v>
      </c>
      <c r="C72" s="125">
        <f t="shared" si="0"/>
        <v>880000</v>
      </c>
      <c r="D72" s="125">
        <f t="shared" si="0"/>
        <v>880000</v>
      </c>
      <c r="E72" s="125"/>
      <c r="F72" s="125"/>
      <c r="G72" s="125">
        <f t="shared" si="1"/>
        <v>0</v>
      </c>
      <c r="H72" s="125"/>
      <c r="I72" s="125"/>
      <c r="J72" s="125">
        <f t="shared" si="2"/>
        <v>0</v>
      </c>
      <c r="K72" s="125"/>
      <c r="L72" s="125">
        <v>553628</v>
      </c>
      <c r="M72" s="125">
        <f t="shared" si="3"/>
        <v>553628</v>
      </c>
      <c r="N72" s="125"/>
      <c r="O72" s="125"/>
      <c r="P72" s="125">
        <f t="shared" si="4"/>
        <v>0</v>
      </c>
      <c r="Q72" s="125"/>
      <c r="R72" s="125"/>
      <c r="S72" s="125">
        <f t="shared" si="5"/>
        <v>0</v>
      </c>
      <c r="T72" s="125"/>
      <c r="U72" s="125">
        <v>326372</v>
      </c>
      <c r="V72" s="125">
        <f t="shared" si="6"/>
        <v>326372</v>
      </c>
      <c r="W72" s="125"/>
      <c r="X72" s="125"/>
      <c r="Y72" s="125">
        <f t="shared" si="7"/>
        <v>0</v>
      </c>
      <c r="Z72" s="125"/>
      <c r="AA72" s="125"/>
      <c r="AB72" s="125">
        <f t="shared" si="8"/>
        <v>0</v>
      </c>
    </row>
    <row r="73" spans="1:189" s="119" customFormat="1" x14ac:dyDescent="0.25">
      <c r="A73" s="130" t="s">
        <v>185</v>
      </c>
      <c r="B73" s="125">
        <f t="shared" si="0"/>
        <v>3000</v>
      </c>
      <c r="C73" s="125">
        <f t="shared" si="0"/>
        <v>3000</v>
      </c>
      <c r="D73" s="125">
        <f t="shared" si="0"/>
        <v>0</v>
      </c>
      <c r="E73" s="125"/>
      <c r="F73" s="125"/>
      <c r="G73" s="125">
        <f t="shared" si="1"/>
        <v>0</v>
      </c>
      <c r="H73" s="125"/>
      <c r="I73" s="125"/>
      <c r="J73" s="125">
        <f t="shared" si="2"/>
        <v>0</v>
      </c>
      <c r="K73" s="125">
        <v>3000</v>
      </c>
      <c r="L73" s="125">
        <v>3000</v>
      </c>
      <c r="M73" s="125">
        <f t="shared" si="3"/>
        <v>0</v>
      </c>
      <c r="N73" s="125"/>
      <c r="O73" s="125"/>
      <c r="P73" s="125">
        <f t="shared" si="4"/>
        <v>0</v>
      </c>
      <c r="Q73" s="125"/>
      <c r="R73" s="125"/>
      <c r="S73" s="125">
        <f t="shared" si="5"/>
        <v>0</v>
      </c>
      <c r="T73" s="125"/>
      <c r="U73" s="125"/>
      <c r="V73" s="125">
        <f t="shared" si="6"/>
        <v>0</v>
      </c>
      <c r="W73" s="125"/>
      <c r="X73" s="125"/>
      <c r="Y73" s="125">
        <f t="shared" si="7"/>
        <v>0</v>
      </c>
      <c r="Z73" s="125"/>
      <c r="AA73" s="125"/>
      <c r="AB73" s="125">
        <f t="shared" si="8"/>
        <v>0</v>
      </c>
    </row>
    <row r="74" spans="1:189" s="119" customFormat="1" ht="31.5" x14ac:dyDescent="0.25">
      <c r="A74" s="124" t="s">
        <v>186</v>
      </c>
      <c r="B74" s="125">
        <f t="shared" si="0"/>
        <v>50000</v>
      </c>
      <c r="C74" s="125">
        <f t="shared" si="0"/>
        <v>50000</v>
      </c>
      <c r="D74" s="125">
        <f t="shared" si="0"/>
        <v>0</v>
      </c>
      <c r="E74" s="125">
        <v>18700</v>
      </c>
      <c r="F74" s="125">
        <v>18700</v>
      </c>
      <c r="G74" s="125">
        <f t="shared" si="1"/>
        <v>0</v>
      </c>
      <c r="H74" s="125"/>
      <c r="I74" s="125"/>
      <c r="J74" s="125">
        <f t="shared" si="2"/>
        <v>0</v>
      </c>
      <c r="K74" s="125"/>
      <c r="L74" s="125"/>
      <c r="M74" s="125">
        <f t="shared" si="3"/>
        <v>0</v>
      </c>
      <c r="N74" s="125"/>
      <c r="O74" s="125"/>
      <c r="P74" s="125">
        <f t="shared" si="4"/>
        <v>0</v>
      </c>
      <c r="Q74" s="125"/>
      <c r="R74" s="125"/>
      <c r="S74" s="125">
        <f t="shared" si="5"/>
        <v>0</v>
      </c>
      <c r="T74" s="125">
        <f>10904+20396</f>
        <v>31300</v>
      </c>
      <c r="U74" s="125">
        <f>10904+20396</f>
        <v>31300</v>
      </c>
      <c r="V74" s="125">
        <f t="shared" si="6"/>
        <v>0</v>
      </c>
      <c r="W74" s="125"/>
      <c r="X74" s="125"/>
      <c r="Y74" s="125">
        <f t="shared" si="7"/>
        <v>0</v>
      </c>
      <c r="Z74" s="125"/>
      <c r="AA74" s="125"/>
      <c r="AB74" s="125">
        <f t="shared" si="8"/>
        <v>0</v>
      </c>
    </row>
    <row r="75" spans="1:189" s="119" customFormat="1" ht="47.25" x14ac:dyDescent="0.25">
      <c r="A75" s="124" t="s">
        <v>187</v>
      </c>
      <c r="B75" s="125">
        <f t="shared" si="0"/>
        <v>3850000</v>
      </c>
      <c r="C75" s="125">
        <f t="shared" si="0"/>
        <v>3850000</v>
      </c>
      <c r="D75" s="125">
        <f t="shared" si="0"/>
        <v>0</v>
      </c>
      <c r="E75" s="125"/>
      <c r="F75" s="125"/>
      <c r="G75" s="125">
        <f t="shared" si="1"/>
        <v>0</v>
      </c>
      <c r="H75" s="125"/>
      <c r="I75" s="125"/>
      <c r="J75" s="125">
        <f t="shared" si="2"/>
        <v>0</v>
      </c>
      <c r="K75" s="125"/>
      <c r="L75" s="125"/>
      <c r="M75" s="125">
        <f t="shared" si="3"/>
        <v>0</v>
      </c>
      <c r="N75" s="125"/>
      <c r="O75" s="125"/>
      <c r="P75" s="125">
        <f t="shared" si="4"/>
        <v>0</v>
      </c>
      <c r="Q75" s="125"/>
      <c r="R75" s="125"/>
      <c r="S75" s="125">
        <f t="shared" si="5"/>
        <v>0</v>
      </c>
      <c r="T75" s="125">
        <v>3850000</v>
      </c>
      <c r="U75" s="125">
        <v>3850000</v>
      </c>
      <c r="V75" s="125">
        <f t="shared" si="6"/>
        <v>0</v>
      </c>
      <c r="W75" s="125"/>
      <c r="X75" s="125"/>
      <c r="Y75" s="125">
        <f t="shared" si="7"/>
        <v>0</v>
      </c>
      <c r="Z75" s="125"/>
      <c r="AA75" s="125"/>
      <c r="AB75" s="125">
        <f t="shared" si="8"/>
        <v>0</v>
      </c>
    </row>
    <row r="76" spans="1:189" s="116" customFormat="1" ht="47.25" x14ac:dyDescent="0.25">
      <c r="A76" s="131" t="s">
        <v>188</v>
      </c>
      <c r="B76" s="118">
        <f t="shared" si="0"/>
        <v>451319</v>
      </c>
      <c r="C76" s="118">
        <f t="shared" si="0"/>
        <v>452717</v>
      </c>
      <c r="D76" s="118">
        <f t="shared" si="0"/>
        <v>1398</v>
      </c>
      <c r="E76" s="118">
        <f t="shared" ref="E76:AA76" si="31">SUM(E77:E112)</f>
        <v>0</v>
      </c>
      <c r="F76" s="118">
        <f t="shared" si="31"/>
        <v>0</v>
      </c>
      <c r="G76" s="118">
        <f t="shared" si="1"/>
        <v>0</v>
      </c>
      <c r="H76" s="118">
        <f t="shared" ref="H76" si="32">SUM(H77:H112)</f>
        <v>140072</v>
      </c>
      <c r="I76" s="118">
        <f t="shared" si="31"/>
        <v>140072</v>
      </c>
      <c r="J76" s="118">
        <f t="shared" si="2"/>
        <v>0</v>
      </c>
      <c r="K76" s="118">
        <f t="shared" ref="K76:L76" si="33">SUM(K77:K112)</f>
        <v>311247</v>
      </c>
      <c r="L76" s="118">
        <f t="shared" si="33"/>
        <v>312645</v>
      </c>
      <c r="M76" s="118">
        <f t="shared" si="3"/>
        <v>1398</v>
      </c>
      <c r="N76" s="118">
        <f t="shared" ref="N76:O76" si="34">SUM(N77:N112)</f>
        <v>0</v>
      </c>
      <c r="O76" s="118">
        <f t="shared" si="34"/>
        <v>0</v>
      </c>
      <c r="P76" s="118">
        <f t="shared" si="4"/>
        <v>0</v>
      </c>
      <c r="Q76" s="118">
        <f t="shared" ref="Q76:R76" si="35">SUM(Q77:Q112)</f>
        <v>0</v>
      </c>
      <c r="R76" s="118">
        <f t="shared" si="35"/>
        <v>0</v>
      </c>
      <c r="S76" s="118">
        <f t="shared" si="5"/>
        <v>0</v>
      </c>
      <c r="T76" s="118">
        <f t="shared" ref="T76:U76" si="36">SUM(T77:T112)</f>
        <v>0</v>
      </c>
      <c r="U76" s="118">
        <f t="shared" si="36"/>
        <v>0</v>
      </c>
      <c r="V76" s="118">
        <f t="shared" si="6"/>
        <v>0</v>
      </c>
      <c r="W76" s="118">
        <f t="shared" ref="W76:X76" si="37">SUM(W77:W112)</f>
        <v>0</v>
      </c>
      <c r="X76" s="118">
        <f t="shared" si="37"/>
        <v>0</v>
      </c>
      <c r="Y76" s="118">
        <f t="shared" si="7"/>
        <v>0</v>
      </c>
      <c r="Z76" s="118">
        <f t="shared" ref="Z76" si="38">SUM(Z77:Z112)</f>
        <v>0</v>
      </c>
      <c r="AA76" s="118">
        <f t="shared" si="31"/>
        <v>0</v>
      </c>
      <c r="AB76" s="118">
        <f t="shared" si="8"/>
        <v>0</v>
      </c>
    </row>
    <row r="77" spans="1:189" s="119" customFormat="1" ht="31.5" x14ac:dyDescent="0.25">
      <c r="A77" s="132" t="s">
        <v>189</v>
      </c>
      <c r="B77" s="125">
        <f t="shared" si="0"/>
        <v>57171</v>
      </c>
      <c r="C77" s="125">
        <f t="shared" si="0"/>
        <v>57171</v>
      </c>
      <c r="D77" s="125">
        <f t="shared" si="0"/>
        <v>0</v>
      </c>
      <c r="E77" s="125"/>
      <c r="F77" s="125"/>
      <c r="G77" s="125">
        <f t="shared" si="1"/>
        <v>0</v>
      </c>
      <c r="H77" s="125">
        <f>41161</f>
        <v>41161</v>
      </c>
      <c r="I77" s="125">
        <f>41161</f>
        <v>41161</v>
      </c>
      <c r="J77" s="125">
        <f t="shared" si="2"/>
        <v>0</v>
      </c>
      <c r="K77" s="125">
        <f>5010+11000</f>
        <v>16010</v>
      </c>
      <c r="L77" s="125">
        <f>5010+11000</f>
        <v>16010</v>
      </c>
      <c r="M77" s="125">
        <f t="shared" si="3"/>
        <v>0</v>
      </c>
      <c r="N77" s="125"/>
      <c r="O77" s="125"/>
      <c r="P77" s="125">
        <f t="shared" si="4"/>
        <v>0</v>
      </c>
      <c r="Q77" s="125"/>
      <c r="R77" s="125"/>
      <c r="S77" s="125">
        <f t="shared" si="5"/>
        <v>0</v>
      </c>
      <c r="T77" s="125"/>
      <c r="U77" s="125"/>
      <c r="V77" s="125">
        <f t="shared" si="6"/>
        <v>0</v>
      </c>
      <c r="W77" s="125"/>
      <c r="X77" s="125"/>
      <c r="Y77" s="125">
        <f t="shared" si="7"/>
        <v>0</v>
      </c>
      <c r="Z77" s="125"/>
      <c r="AA77" s="125"/>
      <c r="AB77" s="125">
        <f t="shared" si="8"/>
        <v>0</v>
      </c>
    </row>
    <row r="78" spans="1:189" s="119" customFormat="1" x14ac:dyDescent="0.25">
      <c r="A78" s="132" t="s">
        <v>190</v>
      </c>
      <c r="B78" s="125">
        <f t="shared" si="0"/>
        <v>11000</v>
      </c>
      <c r="C78" s="125">
        <f t="shared" si="0"/>
        <v>11000</v>
      </c>
      <c r="D78" s="125">
        <f t="shared" si="0"/>
        <v>0</v>
      </c>
      <c r="E78" s="125"/>
      <c r="F78" s="125"/>
      <c r="G78" s="125">
        <f t="shared" si="1"/>
        <v>0</v>
      </c>
      <c r="H78" s="125"/>
      <c r="I78" s="125"/>
      <c r="J78" s="125">
        <f t="shared" si="2"/>
        <v>0</v>
      </c>
      <c r="K78" s="125">
        <v>11000</v>
      </c>
      <c r="L78" s="125">
        <v>11000</v>
      </c>
      <c r="M78" s="125">
        <f t="shared" si="3"/>
        <v>0</v>
      </c>
      <c r="N78" s="125"/>
      <c r="O78" s="125"/>
      <c r="P78" s="125">
        <f t="shared" si="4"/>
        <v>0</v>
      </c>
      <c r="Q78" s="125"/>
      <c r="R78" s="125"/>
      <c r="S78" s="125">
        <f t="shared" si="5"/>
        <v>0</v>
      </c>
      <c r="T78" s="125"/>
      <c r="U78" s="125"/>
      <c r="V78" s="125">
        <f t="shared" si="6"/>
        <v>0</v>
      </c>
      <c r="W78" s="125"/>
      <c r="X78" s="125"/>
      <c r="Y78" s="125">
        <f t="shared" si="7"/>
        <v>0</v>
      </c>
      <c r="Z78" s="125"/>
      <c r="AA78" s="125"/>
      <c r="AB78" s="125">
        <f t="shared" si="8"/>
        <v>0</v>
      </c>
    </row>
    <row r="79" spans="1:189" s="119" customFormat="1" ht="31.5" x14ac:dyDescent="0.25">
      <c r="A79" s="132" t="s">
        <v>191</v>
      </c>
      <c r="B79" s="125">
        <f t="shared" si="0"/>
        <v>35001</v>
      </c>
      <c r="C79" s="125">
        <f t="shared" si="0"/>
        <v>35001</v>
      </c>
      <c r="D79" s="125">
        <f t="shared" si="0"/>
        <v>0</v>
      </c>
      <c r="E79" s="125"/>
      <c r="F79" s="125"/>
      <c r="G79" s="125">
        <f t="shared" si="1"/>
        <v>0</v>
      </c>
      <c r="H79" s="125">
        <f>4780+25712</f>
        <v>30492</v>
      </c>
      <c r="I79" s="125">
        <f>4780+25712</f>
        <v>30492</v>
      </c>
      <c r="J79" s="125">
        <f t="shared" si="2"/>
        <v>0</v>
      </c>
      <c r="K79" s="125">
        <f>4773+11000-13264+2000</f>
        <v>4509</v>
      </c>
      <c r="L79" s="125">
        <f>4773+11000-13264+2000</f>
        <v>4509</v>
      </c>
      <c r="M79" s="125">
        <f t="shared" si="3"/>
        <v>0</v>
      </c>
      <c r="N79" s="125"/>
      <c r="O79" s="125"/>
      <c r="P79" s="125">
        <f t="shared" si="4"/>
        <v>0</v>
      </c>
      <c r="Q79" s="125"/>
      <c r="R79" s="125"/>
      <c r="S79" s="125">
        <f t="shared" si="5"/>
        <v>0</v>
      </c>
      <c r="T79" s="125"/>
      <c r="U79" s="125"/>
      <c r="V79" s="125">
        <f t="shared" si="6"/>
        <v>0</v>
      </c>
      <c r="W79" s="125"/>
      <c r="X79" s="125"/>
      <c r="Y79" s="125">
        <f t="shared" si="7"/>
        <v>0</v>
      </c>
      <c r="Z79" s="125"/>
      <c r="AA79" s="125"/>
      <c r="AB79" s="125">
        <f t="shared" si="8"/>
        <v>0</v>
      </c>
    </row>
    <row r="80" spans="1:189" s="119" customFormat="1" x14ac:dyDescent="0.25">
      <c r="A80" s="132" t="s">
        <v>192</v>
      </c>
      <c r="B80" s="125">
        <f t="shared" si="0"/>
        <v>4000</v>
      </c>
      <c r="C80" s="125">
        <f t="shared" si="0"/>
        <v>4000</v>
      </c>
      <c r="D80" s="125">
        <f t="shared" si="0"/>
        <v>0</v>
      </c>
      <c r="E80" s="125"/>
      <c r="F80" s="125"/>
      <c r="G80" s="125">
        <f t="shared" si="1"/>
        <v>0</v>
      </c>
      <c r="H80" s="125"/>
      <c r="I80" s="125"/>
      <c r="J80" s="125">
        <f t="shared" si="2"/>
        <v>0</v>
      </c>
      <c r="K80" s="125">
        <v>4000</v>
      </c>
      <c r="L80" s="125">
        <v>4000</v>
      </c>
      <c r="M80" s="125">
        <f t="shared" si="3"/>
        <v>0</v>
      </c>
      <c r="N80" s="125"/>
      <c r="O80" s="125"/>
      <c r="P80" s="125">
        <f t="shared" si="4"/>
        <v>0</v>
      </c>
      <c r="Q80" s="125"/>
      <c r="R80" s="125"/>
      <c r="S80" s="125">
        <f t="shared" si="5"/>
        <v>0</v>
      </c>
      <c r="T80" s="125"/>
      <c r="U80" s="125"/>
      <c r="V80" s="125">
        <f t="shared" si="6"/>
        <v>0</v>
      </c>
      <c r="W80" s="125"/>
      <c r="X80" s="125"/>
      <c r="Y80" s="125">
        <f t="shared" si="7"/>
        <v>0</v>
      </c>
      <c r="Z80" s="125"/>
      <c r="AA80" s="125"/>
      <c r="AB80" s="125">
        <f t="shared" si="8"/>
        <v>0</v>
      </c>
    </row>
    <row r="81" spans="1:28" s="119" customFormat="1" x14ac:dyDescent="0.25">
      <c r="A81" s="132" t="s">
        <v>193</v>
      </c>
      <c r="B81" s="125">
        <f t="shared" si="0"/>
        <v>5000</v>
      </c>
      <c r="C81" s="125">
        <f t="shared" si="0"/>
        <v>5000</v>
      </c>
      <c r="D81" s="125">
        <f t="shared" si="0"/>
        <v>0</v>
      </c>
      <c r="E81" s="125"/>
      <c r="F81" s="125"/>
      <c r="G81" s="125">
        <f t="shared" si="1"/>
        <v>0</v>
      </c>
      <c r="H81" s="125"/>
      <c r="I81" s="125"/>
      <c r="J81" s="125">
        <f t="shared" si="2"/>
        <v>0</v>
      </c>
      <c r="K81" s="125">
        <v>5000</v>
      </c>
      <c r="L81" s="125">
        <v>5000</v>
      </c>
      <c r="M81" s="125">
        <f t="shared" si="3"/>
        <v>0</v>
      </c>
      <c r="N81" s="125"/>
      <c r="O81" s="125"/>
      <c r="P81" s="125">
        <f t="shared" si="4"/>
        <v>0</v>
      </c>
      <c r="Q81" s="125"/>
      <c r="R81" s="125"/>
      <c r="S81" s="125">
        <f t="shared" si="5"/>
        <v>0</v>
      </c>
      <c r="T81" s="125"/>
      <c r="U81" s="125"/>
      <c r="V81" s="125">
        <f t="shared" si="6"/>
        <v>0</v>
      </c>
      <c r="W81" s="125"/>
      <c r="X81" s="125"/>
      <c r="Y81" s="125">
        <f t="shared" si="7"/>
        <v>0</v>
      </c>
      <c r="Z81" s="125"/>
      <c r="AA81" s="125"/>
      <c r="AB81" s="125">
        <f t="shared" si="8"/>
        <v>0</v>
      </c>
    </row>
    <row r="82" spans="1:28" s="119" customFormat="1" x14ac:dyDescent="0.25">
      <c r="A82" s="132" t="s">
        <v>194</v>
      </c>
      <c r="B82" s="125">
        <f t="shared" ref="B82:D145" si="39">E82+H82+K82+N82+Q82+T82+Z82+W82</f>
        <v>4000</v>
      </c>
      <c r="C82" s="125">
        <f t="shared" si="39"/>
        <v>4000</v>
      </c>
      <c r="D82" s="125">
        <f t="shared" si="39"/>
        <v>0</v>
      </c>
      <c r="E82" s="125"/>
      <c r="F82" s="125"/>
      <c r="G82" s="125">
        <f t="shared" si="1"/>
        <v>0</v>
      </c>
      <c r="H82" s="125"/>
      <c r="I82" s="125"/>
      <c r="J82" s="125">
        <f t="shared" si="2"/>
        <v>0</v>
      </c>
      <c r="K82" s="125">
        <v>4000</v>
      </c>
      <c r="L82" s="125">
        <v>4000</v>
      </c>
      <c r="M82" s="125">
        <f t="shared" si="3"/>
        <v>0</v>
      </c>
      <c r="N82" s="125"/>
      <c r="O82" s="125"/>
      <c r="P82" s="125">
        <f t="shared" si="4"/>
        <v>0</v>
      </c>
      <c r="Q82" s="125"/>
      <c r="R82" s="125"/>
      <c r="S82" s="125">
        <f t="shared" si="5"/>
        <v>0</v>
      </c>
      <c r="T82" s="125"/>
      <c r="U82" s="125"/>
      <c r="V82" s="125">
        <f t="shared" si="6"/>
        <v>0</v>
      </c>
      <c r="W82" s="125"/>
      <c r="X82" s="125"/>
      <c r="Y82" s="125">
        <f t="shared" si="7"/>
        <v>0</v>
      </c>
      <c r="Z82" s="125"/>
      <c r="AA82" s="125"/>
      <c r="AB82" s="125">
        <f t="shared" si="8"/>
        <v>0</v>
      </c>
    </row>
    <row r="83" spans="1:28" s="119" customFormat="1" x14ac:dyDescent="0.25">
      <c r="A83" s="132" t="s">
        <v>195</v>
      </c>
      <c r="B83" s="125">
        <f t="shared" si="39"/>
        <v>7000</v>
      </c>
      <c r="C83" s="125">
        <f t="shared" si="39"/>
        <v>7000</v>
      </c>
      <c r="D83" s="125">
        <f t="shared" si="39"/>
        <v>0</v>
      </c>
      <c r="E83" s="125"/>
      <c r="F83" s="125"/>
      <c r="G83" s="125">
        <f t="shared" si="1"/>
        <v>0</v>
      </c>
      <c r="H83" s="125"/>
      <c r="I83" s="125"/>
      <c r="J83" s="125">
        <f t="shared" si="2"/>
        <v>0</v>
      </c>
      <c r="K83" s="125">
        <v>7000</v>
      </c>
      <c r="L83" s="125">
        <v>7000</v>
      </c>
      <c r="M83" s="125">
        <f t="shared" si="3"/>
        <v>0</v>
      </c>
      <c r="N83" s="125"/>
      <c r="O83" s="125"/>
      <c r="P83" s="125">
        <f t="shared" si="4"/>
        <v>0</v>
      </c>
      <c r="Q83" s="125"/>
      <c r="R83" s="125"/>
      <c r="S83" s="125">
        <f t="shared" si="5"/>
        <v>0</v>
      </c>
      <c r="T83" s="125"/>
      <c r="U83" s="125"/>
      <c r="V83" s="125">
        <f t="shared" si="6"/>
        <v>0</v>
      </c>
      <c r="W83" s="125"/>
      <c r="X83" s="125"/>
      <c r="Y83" s="125">
        <f t="shared" si="7"/>
        <v>0</v>
      </c>
      <c r="Z83" s="125"/>
      <c r="AA83" s="125"/>
      <c r="AB83" s="125">
        <f t="shared" si="8"/>
        <v>0</v>
      </c>
    </row>
    <row r="84" spans="1:28" s="119" customFormat="1" ht="31.5" x14ac:dyDescent="0.25">
      <c r="A84" s="132" t="s">
        <v>196</v>
      </c>
      <c r="B84" s="125">
        <f t="shared" si="39"/>
        <v>16398</v>
      </c>
      <c r="C84" s="125">
        <f t="shared" si="39"/>
        <v>16398</v>
      </c>
      <c r="D84" s="125">
        <f t="shared" si="39"/>
        <v>0</v>
      </c>
      <c r="E84" s="125"/>
      <c r="F84" s="125"/>
      <c r="G84" s="125">
        <f t="shared" si="1"/>
        <v>0</v>
      </c>
      <c r="H84" s="125">
        <v>8898</v>
      </c>
      <c r="I84" s="125">
        <v>8898</v>
      </c>
      <c r="J84" s="125">
        <f t="shared" si="2"/>
        <v>0</v>
      </c>
      <c r="K84" s="125">
        <v>7500</v>
      </c>
      <c r="L84" s="125">
        <v>7500</v>
      </c>
      <c r="M84" s="125">
        <f t="shared" si="3"/>
        <v>0</v>
      </c>
      <c r="N84" s="125"/>
      <c r="O84" s="125"/>
      <c r="P84" s="125">
        <f t="shared" si="4"/>
        <v>0</v>
      </c>
      <c r="Q84" s="125"/>
      <c r="R84" s="125"/>
      <c r="S84" s="125">
        <f t="shared" si="5"/>
        <v>0</v>
      </c>
      <c r="T84" s="125"/>
      <c r="U84" s="125"/>
      <c r="V84" s="125">
        <f t="shared" si="6"/>
        <v>0</v>
      </c>
      <c r="W84" s="125"/>
      <c r="X84" s="125"/>
      <c r="Y84" s="125">
        <f t="shared" si="7"/>
        <v>0</v>
      </c>
      <c r="Z84" s="125"/>
      <c r="AA84" s="125"/>
      <c r="AB84" s="125">
        <f t="shared" si="8"/>
        <v>0</v>
      </c>
    </row>
    <row r="85" spans="1:28" s="119" customFormat="1" x14ac:dyDescent="0.25">
      <c r="A85" s="132" t="s">
        <v>197</v>
      </c>
      <c r="B85" s="125">
        <f t="shared" si="39"/>
        <v>4000</v>
      </c>
      <c r="C85" s="125">
        <f t="shared" si="39"/>
        <v>4000</v>
      </c>
      <c r="D85" s="125">
        <f t="shared" si="39"/>
        <v>0</v>
      </c>
      <c r="E85" s="125"/>
      <c r="F85" s="125"/>
      <c r="G85" s="125">
        <f t="shared" si="1"/>
        <v>0</v>
      </c>
      <c r="H85" s="125"/>
      <c r="I85" s="125"/>
      <c r="J85" s="125">
        <f t="shared" si="2"/>
        <v>0</v>
      </c>
      <c r="K85" s="125">
        <v>4000</v>
      </c>
      <c r="L85" s="125">
        <v>4000</v>
      </c>
      <c r="M85" s="125">
        <f t="shared" si="3"/>
        <v>0</v>
      </c>
      <c r="N85" s="125"/>
      <c r="O85" s="125"/>
      <c r="P85" s="125">
        <f t="shared" si="4"/>
        <v>0</v>
      </c>
      <c r="Q85" s="125"/>
      <c r="R85" s="125"/>
      <c r="S85" s="125">
        <f t="shared" si="5"/>
        <v>0</v>
      </c>
      <c r="T85" s="125"/>
      <c r="U85" s="125"/>
      <c r="V85" s="125">
        <f t="shared" si="6"/>
        <v>0</v>
      </c>
      <c r="W85" s="125"/>
      <c r="X85" s="125"/>
      <c r="Y85" s="125">
        <f t="shared" si="7"/>
        <v>0</v>
      </c>
      <c r="Z85" s="125"/>
      <c r="AA85" s="125"/>
      <c r="AB85" s="125">
        <f t="shared" si="8"/>
        <v>0</v>
      </c>
    </row>
    <row r="86" spans="1:28" s="119" customFormat="1" ht="31.5" x14ac:dyDescent="0.25">
      <c r="A86" s="132" t="s">
        <v>198</v>
      </c>
      <c r="B86" s="125">
        <f t="shared" si="39"/>
        <v>23702</v>
      </c>
      <c r="C86" s="125">
        <f t="shared" si="39"/>
        <v>23702</v>
      </c>
      <c r="D86" s="125">
        <f t="shared" si="39"/>
        <v>0</v>
      </c>
      <c r="E86" s="125"/>
      <c r="F86" s="125"/>
      <c r="G86" s="125">
        <f t="shared" si="1"/>
        <v>0</v>
      </c>
      <c r="H86" s="125">
        <f>15702</f>
        <v>15702</v>
      </c>
      <c r="I86" s="125">
        <f>15702</f>
        <v>15702</v>
      </c>
      <c r="J86" s="125">
        <f t="shared" si="2"/>
        <v>0</v>
      </c>
      <c r="K86" s="125">
        <v>8000</v>
      </c>
      <c r="L86" s="125">
        <v>8000</v>
      </c>
      <c r="M86" s="125">
        <f t="shared" si="3"/>
        <v>0</v>
      </c>
      <c r="N86" s="125"/>
      <c r="O86" s="125"/>
      <c r="P86" s="125">
        <f t="shared" si="4"/>
        <v>0</v>
      </c>
      <c r="Q86" s="125"/>
      <c r="R86" s="125"/>
      <c r="S86" s="125">
        <f t="shared" si="5"/>
        <v>0</v>
      </c>
      <c r="T86" s="125"/>
      <c r="U86" s="125"/>
      <c r="V86" s="125">
        <f t="shared" si="6"/>
        <v>0</v>
      </c>
      <c r="W86" s="125"/>
      <c r="X86" s="125"/>
      <c r="Y86" s="125">
        <f t="shared" si="7"/>
        <v>0</v>
      </c>
      <c r="Z86" s="125"/>
      <c r="AA86" s="125"/>
      <c r="AB86" s="125">
        <f t="shared" si="8"/>
        <v>0</v>
      </c>
    </row>
    <row r="87" spans="1:28" s="119" customFormat="1" x14ac:dyDescent="0.25">
      <c r="A87" s="132" t="s">
        <v>199</v>
      </c>
      <c r="B87" s="125">
        <f t="shared" si="39"/>
        <v>11000</v>
      </c>
      <c r="C87" s="125">
        <f t="shared" si="39"/>
        <v>11000</v>
      </c>
      <c r="D87" s="125">
        <f t="shared" si="39"/>
        <v>0</v>
      </c>
      <c r="E87" s="125"/>
      <c r="F87" s="125"/>
      <c r="G87" s="125">
        <f t="shared" si="1"/>
        <v>0</v>
      </c>
      <c r="H87" s="125"/>
      <c r="I87" s="125"/>
      <c r="J87" s="125">
        <f t="shared" si="2"/>
        <v>0</v>
      </c>
      <c r="K87" s="125">
        <v>11000</v>
      </c>
      <c r="L87" s="125">
        <v>11000</v>
      </c>
      <c r="M87" s="125">
        <f t="shared" si="3"/>
        <v>0</v>
      </c>
      <c r="N87" s="125"/>
      <c r="O87" s="125"/>
      <c r="P87" s="125">
        <f t="shared" si="4"/>
        <v>0</v>
      </c>
      <c r="Q87" s="125"/>
      <c r="R87" s="125"/>
      <c r="S87" s="125">
        <f t="shared" si="5"/>
        <v>0</v>
      </c>
      <c r="T87" s="125"/>
      <c r="U87" s="125"/>
      <c r="V87" s="125">
        <f t="shared" si="6"/>
        <v>0</v>
      </c>
      <c r="W87" s="125"/>
      <c r="X87" s="125"/>
      <c r="Y87" s="125">
        <f t="shared" si="7"/>
        <v>0</v>
      </c>
      <c r="Z87" s="125"/>
      <c r="AA87" s="125"/>
      <c r="AB87" s="125">
        <f t="shared" si="8"/>
        <v>0</v>
      </c>
    </row>
    <row r="88" spans="1:28" s="119" customFormat="1" ht="31.5" x14ac:dyDescent="0.25">
      <c r="A88" s="132" t="s">
        <v>200</v>
      </c>
      <c r="B88" s="125">
        <f t="shared" si="39"/>
        <v>8697</v>
      </c>
      <c r="C88" s="125">
        <f t="shared" si="39"/>
        <v>8697</v>
      </c>
      <c r="D88" s="125">
        <f t="shared" si="39"/>
        <v>0</v>
      </c>
      <c r="E88" s="125"/>
      <c r="F88" s="125"/>
      <c r="G88" s="125">
        <f t="shared" si="1"/>
        <v>0</v>
      </c>
      <c r="H88" s="125"/>
      <c r="I88" s="125"/>
      <c r="J88" s="125">
        <f t="shared" si="2"/>
        <v>0</v>
      </c>
      <c r="K88" s="125">
        <f>197+8500</f>
        <v>8697</v>
      </c>
      <c r="L88" s="125">
        <f>197+8500</f>
        <v>8697</v>
      </c>
      <c r="M88" s="125">
        <f t="shared" si="3"/>
        <v>0</v>
      </c>
      <c r="N88" s="125"/>
      <c r="O88" s="125"/>
      <c r="P88" s="125">
        <f t="shared" si="4"/>
        <v>0</v>
      </c>
      <c r="Q88" s="125"/>
      <c r="R88" s="125"/>
      <c r="S88" s="125">
        <f t="shared" si="5"/>
        <v>0</v>
      </c>
      <c r="T88" s="125"/>
      <c r="U88" s="125"/>
      <c r="V88" s="125">
        <f t="shared" si="6"/>
        <v>0</v>
      </c>
      <c r="W88" s="125"/>
      <c r="X88" s="125"/>
      <c r="Y88" s="125">
        <f t="shared" si="7"/>
        <v>0</v>
      </c>
      <c r="Z88" s="125"/>
      <c r="AA88" s="125"/>
      <c r="AB88" s="125">
        <f t="shared" si="8"/>
        <v>0</v>
      </c>
    </row>
    <row r="89" spans="1:28" s="119" customFormat="1" x14ac:dyDescent="0.25">
      <c r="A89" s="132" t="s">
        <v>201</v>
      </c>
      <c r="B89" s="125">
        <f t="shared" si="39"/>
        <v>17000</v>
      </c>
      <c r="C89" s="125">
        <f t="shared" si="39"/>
        <v>17000</v>
      </c>
      <c r="D89" s="125">
        <f t="shared" si="39"/>
        <v>0</v>
      </c>
      <c r="E89" s="125"/>
      <c r="F89" s="125"/>
      <c r="G89" s="125">
        <f t="shared" si="1"/>
        <v>0</v>
      </c>
      <c r="H89" s="125">
        <v>8500</v>
      </c>
      <c r="I89" s="125">
        <v>8500</v>
      </c>
      <c r="J89" s="125">
        <f t="shared" si="2"/>
        <v>0</v>
      </c>
      <c r="K89" s="125">
        <v>8500</v>
      </c>
      <c r="L89" s="125">
        <v>8500</v>
      </c>
      <c r="M89" s="125">
        <f t="shared" si="3"/>
        <v>0</v>
      </c>
      <c r="N89" s="125"/>
      <c r="O89" s="125"/>
      <c r="P89" s="125">
        <f t="shared" si="4"/>
        <v>0</v>
      </c>
      <c r="Q89" s="125"/>
      <c r="R89" s="125"/>
      <c r="S89" s="125">
        <f t="shared" si="5"/>
        <v>0</v>
      </c>
      <c r="T89" s="125"/>
      <c r="U89" s="125"/>
      <c r="V89" s="125">
        <f t="shared" si="6"/>
        <v>0</v>
      </c>
      <c r="W89" s="125"/>
      <c r="X89" s="125"/>
      <c r="Y89" s="125">
        <f t="shared" si="7"/>
        <v>0</v>
      </c>
      <c r="Z89" s="125"/>
      <c r="AA89" s="125"/>
      <c r="AB89" s="125">
        <f t="shared" si="8"/>
        <v>0</v>
      </c>
    </row>
    <row r="90" spans="1:28" s="119" customFormat="1" x14ac:dyDescent="0.25">
      <c r="A90" s="132" t="s">
        <v>202</v>
      </c>
      <c r="B90" s="125">
        <f t="shared" si="39"/>
        <v>5500</v>
      </c>
      <c r="C90" s="125">
        <f t="shared" si="39"/>
        <v>5500</v>
      </c>
      <c r="D90" s="125">
        <f t="shared" si="39"/>
        <v>0</v>
      </c>
      <c r="E90" s="125"/>
      <c r="F90" s="125"/>
      <c r="G90" s="125">
        <f t="shared" si="1"/>
        <v>0</v>
      </c>
      <c r="H90" s="125"/>
      <c r="I90" s="125"/>
      <c r="J90" s="125">
        <f t="shared" si="2"/>
        <v>0</v>
      </c>
      <c r="K90" s="125">
        <v>5500</v>
      </c>
      <c r="L90" s="125">
        <v>5500</v>
      </c>
      <c r="M90" s="125">
        <f t="shared" si="3"/>
        <v>0</v>
      </c>
      <c r="N90" s="125"/>
      <c r="O90" s="125"/>
      <c r="P90" s="125">
        <f t="shared" si="4"/>
        <v>0</v>
      </c>
      <c r="Q90" s="125"/>
      <c r="R90" s="125"/>
      <c r="S90" s="125">
        <f t="shared" si="5"/>
        <v>0</v>
      </c>
      <c r="T90" s="125"/>
      <c r="U90" s="125"/>
      <c r="V90" s="125">
        <f t="shared" si="6"/>
        <v>0</v>
      </c>
      <c r="W90" s="125"/>
      <c r="X90" s="125"/>
      <c r="Y90" s="125">
        <f t="shared" si="7"/>
        <v>0</v>
      </c>
      <c r="Z90" s="125"/>
      <c r="AA90" s="125"/>
      <c r="AB90" s="125">
        <f t="shared" si="8"/>
        <v>0</v>
      </c>
    </row>
    <row r="91" spans="1:28" s="119" customFormat="1" x14ac:dyDescent="0.25">
      <c r="A91" s="132" t="s">
        <v>203</v>
      </c>
      <c r="B91" s="125">
        <f t="shared" si="39"/>
        <v>9000</v>
      </c>
      <c r="C91" s="125">
        <f t="shared" si="39"/>
        <v>9000</v>
      </c>
      <c r="D91" s="125">
        <f t="shared" si="39"/>
        <v>0</v>
      </c>
      <c r="E91" s="125"/>
      <c r="F91" s="125"/>
      <c r="G91" s="125">
        <f t="shared" si="1"/>
        <v>0</v>
      </c>
      <c r="H91" s="125"/>
      <c r="I91" s="125"/>
      <c r="J91" s="125">
        <f t="shared" si="2"/>
        <v>0</v>
      </c>
      <c r="K91" s="125">
        <v>9000</v>
      </c>
      <c r="L91" s="125">
        <v>9000</v>
      </c>
      <c r="M91" s="125">
        <f t="shared" si="3"/>
        <v>0</v>
      </c>
      <c r="N91" s="125"/>
      <c r="O91" s="125"/>
      <c r="P91" s="125">
        <f t="shared" si="4"/>
        <v>0</v>
      </c>
      <c r="Q91" s="125"/>
      <c r="R91" s="125"/>
      <c r="S91" s="125">
        <f t="shared" si="5"/>
        <v>0</v>
      </c>
      <c r="T91" s="125"/>
      <c r="U91" s="125"/>
      <c r="V91" s="125">
        <f t="shared" si="6"/>
        <v>0</v>
      </c>
      <c r="W91" s="125"/>
      <c r="X91" s="125"/>
      <c r="Y91" s="125">
        <f t="shared" si="7"/>
        <v>0</v>
      </c>
      <c r="Z91" s="125"/>
      <c r="AA91" s="125"/>
      <c r="AB91" s="125">
        <f t="shared" si="8"/>
        <v>0</v>
      </c>
    </row>
    <row r="92" spans="1:28" s="119" customFormat="1" ht="47.25" x14ac:dyDescent="0.25">
      <c r="A92" s="132" t="s">
        <v>204</v>
      </c>
      <c r="B92" s="125">
        <f t="shared" si="39"/>
        <v>41364</v>
      </c>
      <c r="C92" s="125">
        <f t="shared" si="39"/>
        <v>41364</v>
      </c>
      <c r="D92" s="125">
        <f t="shared" si="39"/>
        <v>0</v>
      </c>
      <c r="E92" s="125"/>
      <c r="F92" s="125"/>
      <c r="G92" s="125">
        <f t="shared" si="1"/>
        <v>0</v>
      </c>
      <c r="H92" s="125">
        <f>11000+19364</f>
        <v>30364</v>
      </c>
      <c r="I92" s="125">
        <f>11000+19364</f>
        <v>30364</v>
      </c>
      <c r="J92" s="125">
        <f t="shared" si="2"/>
        <v>0</v>
      </c>
      <c r="K92" s="125">
        <v>11000</v>
      </c>
      <c r="L92" s="125">
        <v>11000</v>
      </c>
      <c r="M92" s="125">
        <f t="shared" si="3"/>
        <v>0</v>
      </c>
      <c r="N92" s="125"/>
      <c r="O92" s="125"/>
      <c r="P92" s="125">
        <f t="shared" si="4"/>
        <v>0</v>
      </c>
      <c r="Q92" s="125"/>
      <c r="R92" s="125"/>
      <c r="S92" s="125">
        <f t="shared" si="5"/>
        <v>0</v>
      </c>
      <c r="T92" s="125"/>
      <c r="U92" s="125"/>
      <c r="V92" s="125">
        <f t="shared" si="6"/>
        <v>0</v>
      </c>
      <c r="W92" s="125"/>
      <c r="X92" s="125"/>
      <c r="Y92" s="125">
        <f t="shared" si="7"/>
        <v>0</v>
      </c>
      <c r="Z92" s="125"/>
      <c r="AA92" s="125"/>
      <c r="AB92" s="125">
        <f t="shared" si="8"/>
        <v>0</v>
      </c>
    </row>
    <row r="93" spans="1:28" s="119" customFormat="1" x14ac:dyDescent="0.25">
      <c r="A93" s="132" t="s">
        <v>205</v>
      </c>
      <c r="B93" s="125">
        <f t="shared" si="39"/>
        <v>8000</v>
      </c>
      <c r="C93" s="125">
        <f t="shared" si="39"/>
        <v>8000</v>
      </c>
      <c r="D93" s="125">
        <f t="shared" si="39"/>
        <v>0</v>
      </c>
      <c r="E93" s="125"/>
      <c r="F93" s="125"/>
      <c r="G93" s="125">
        <f t="shared" ref="G93:G217" si="40">F93-E93</f>
        <v>0</v>
      </c>
      <c r="H93" s="125"/>
      <c r="I93" s="125"/>
      <c r="J93" s="125">
        <f t="shared" ref="J93:J217" si="41">I93-H93</f>
        <v>0</v>
      </c>
      <c r="K93" s="125">
        <v>8000</v>
      </c>
      <c r="L93" s="125">
        <v>8000</v>
      </c>
      <c r="M93" s="125">
        <f t="shared" ref="M93:M217" si="42">L93-K93</f>
        <v>0</v>
      </c>
      <c r="N93" s="125"/>
      <c r="O93" s="125"/>
      <c r="P93" s="125">
        <f t="shared" ref="P93:P217" si="43">O93-N93</f>
        <v>0</v>
      </c>
      <c r="Q93" s="125"/>
      <c r="R93" s="125"/>
      <c r="S93" s="125">
        <f t="shared" ref="S93:S217" si="44">R93-Q93</f>
        <v>0</v>
      </c>
      <c r="T93" s="125"/>
      <c r="U93" s="125"/>
      <c r="V93" s="125">
        <f t="shared" ref="V93:V217" si="45">U93-T93</f>
        <v>0</v>
      </c>
      <c r="W93" s="125"/>
      <c r="X93" s="125"/>
      <c r="Y93" s="125">
        <f t="shared" ref="Y93:Y217" si="46">X93-W93</f>
        <v>0</v>
      </c>
      <c r="Z93" s="125"/>
      <c r="AA93" s="125"/>
      <c r="AB93" s="125">
        <f t="shared" ref="AB93:AB217" si="47">AA93-Z93</f>
        <v>0</v>
      </c>
    </row>
    <row r="94" spans="1:28" s="119" customFormat="1" x14ac:dyDescent="0.25">
      <c r="A94" s="132" t="s">
        <v>206</v>
      </c>
      <c r="B94" s="125">
        <f t="shared" si="39"/>
        <v>14000</v>
      </c>
      <c r="C94" s="125">
        <f t="shared" si="39"/>
        <v>14000</v>
      </c>
      <c r="D94" s="125">
        <f t="shared" si="39"/>
        <v>0</v>
      </c>
      <c r="E94" s="125"/>
      <c r="F94" s="125"/>
      <c r="G94" s="125">
        <f t="shared" si="40"/>
        <v>0</v>
      </c>
      <c r="H94" s="125"/>
      <c r="I94" s="125"/>
      <c r="J94" s="125">
        <f t="shared" si="41"/>
        <v>0</v>
      </c>
      <c r="K94" s="125">
        <f>11000+3000</f>
        <v>14000</v>
      </c>
      <c r="L94" s="125">
        <f>11000+3000</f>
        <v>14000</v>
      </c>
      <c r="M94" s="125">
        <f t="shared" si="42"/>
        <v>0</v>
      </c>
      <c r="N94" s="125"/>
      <c r="O94" s="125"/>
      <c r="P94" s="125">
        <f t="shared" si="43"/>
        <v>0</v>
      </c>
      <c r="Q94" s="125"/>
      <c r="R94" s="125"/>
      <c r="S94" s="125">
        <f t="shared" si="44"/>
        <v>0</v>
      </c>
      <c r="T94" s="125"/>
      <c r="U94" s="125"/>
      <c r="V94" s="125">
        <f t="shared" si="45"/>
        <v>0</v>
      </c>
      <c r="W94" s="125"/>
      <c r="X94" s="125"/>
      <c r="Y94" s="125">
        <f t="shared" si="46"/>
        <v>0</v>
      </c>
      <c r="Z94" s="125"/>
      <c r="AA94" s="125"/>
      <c r="AB94" s="125">
        <f t="shared" si="47"/>
        <v>0</v>
      </c>
    </row>
    <row r="95" spans="1:28" s="119" customFormat="1" x14ac:dyDescent="0.25">
      <c r="A95" s="132" t="s">
        <v>207</v>
      </c>
      <c r="B95" s="125">
        <f t="shared" si="39"/>
        <v>5000</v>
      </c>
      <c r="C95" s="125">
        <f t="shared" si="39"/>
        <v>5000</v>
      </c>
      <c r="D95" s="125">
        <f t="shared" si="39"/>
        <v>0</v>
      </c>
      <c r="E95" s="125"/>
      <c r="F95" s="125"/>
      <c r="G95" s="125">
        <f t="shared" si="40"/>
        <v>0</v>
      </c>
      <c r="H95" s="125"/>
      <c r="I95" s="125"/>
      <c r="J95" s="125">
        <f t="shared" si="41"/>
        <v>0</v>
      </c>
      <c r="K95" s="125">
        <v>5000</v>
      </c>
      <c r="L95" s="125">
        <v>5000</v>
      </c>
      <c r="M95" s="125">
        <f t="shared" si="42"/>
        <v>0</v>
      </c>
      <c r="N95" s="125"/>
      <c r="O95" s="125"/>
      <c r="P95" s="125">
        <f t="shared" si="43"/>
        <v>0</v>
      </c>
      <c r="Q95" s="125"/>
      <c r="R95" s="125"/>
      <c r="S95" s="125">
        <f t="shared" si="44"/>
        <v>0</v>
      </c>
      <c r="T95" s="125"/>
      <c r="U95" s="125"/>
      <c r="V95" s="125">
        <f t="shared" si="45"/>
        <v>0</v>
      </c>
      <c r="W95" s="125"/>
      <c r="X95" s="125"/>
      <c r="Y95" s="125">
        <f t="shared" si="46"/>
        <v>0</v>
      </c>
      <c r="Z95" s="125"/>
      <c r="AA95" s="125"/>
      <c r="AB95" s="125">
        <f t="shared" si="47"/>
        <v>0</v>
      </c>
    </row>
    <row r="96" spans="1:28" s="119" customFormat="1" x14ac:dyDescent="0.25">
      <c r="A96" s="132" t="s">
        <v>208</v>
      </c>
      <c r="B96" s="125">
        <f t="shared" si="39"/>
        <v>11000</v>
      </c>
      <c r="C96" s="125">
        <f t="shared" si="39"/>
        <v>11000</v>
      </c>
      <c r="D96" s="125">
        <f t="shared" si="39"/>
        <v>0</v>
      </c>
      <c r="E96" s="125"/>
      <c r="F96" s="125"/>
      <c r="G96" s="125">
        <f t="shared" si="40"/>
        <v>0</v>
      </c>
      <c r="H96" s="125"/>
      <c r="I96" s="125"/>
      <c r="J96" s="125">
        <f t="shared" si="41"/>
        <v>0</v>
      </c>
      <c r="K96" s="125">
        <v>11000</v>
      </c>
      <c r="L96" s="125">
        <v>11000</v>
      </c>
      <c r="M96" s="125">
        <f t="shared" si="42"/>
        <v>0</v>
      </c>
      <c r="N96" s="125"/>
      <c r="O96" s="125"/>
      <c r="P96" s="125">
        <f t="shared" si="43"/>
        <v>0</v>
      </c>
      <c r="Q96" s="125"/>
      <c r="R96" s="125"/>
      <c r="S96" s="125">
        <f t="shared" si="44"/>
        <v>0</v>
      </c>
      <c r="T96" s="125"/>
      <c r="U96" s="125"/>
      <c r="V96" s="125">
        <f t="shared" si="45"/>
        <v>0</v>
      </c>
      <c r="W96" s="125"/>
      <c r="X96" s="125"/>
      <c r="Y96" s="125">
        <f t="shared" si="46"/>
        <v>0</v>
      </c>
      <c r="Z96" s="125"/>
      <c r="AA96" s="125"/>
      <c r="AB96" s="125">
        <f t="shared" si="47"/>
        <v>0</v>
      </c>
    </row>
    <row r="97" spans="1:28" s="119" customFormat="1" x14ac:dyDescent="0.25">
      <c r="A97" s="132" t="s">
        <v>209</v>
      </c>
      <c r="B97" s="125">
        <f t="shared" si="39"/>
        <v>9000</v>
      </c>
      <c r="C97" s="125">
        <f t="shared" si="39"/>
        <v>9000</v>
      </c>
      <c r="D97" s="125">
        <f t="shared" si="39"/>
        <v>0</v>
      </c>
      <c r="E97" s="125"/>
      <c r="F97" s="125"/>
      <c r="G97" s="125">
        <f t="shared" si="40"/>
        <v>0</v>
      </c>
      <c r="H97" s="125"/>
      <c r="I97" s="125"/>
      <c r="J97" s="125">
        <f t="shared" si="41"/>
        <v>0</v>
      </c>
      <c r="K97" s="125">
        <v>9000</v>
      </c>
      <c r="L97" s="125">
        <v>9000</v>
      </c>
      <c r="M97" s="125">
        <f t="shared" si="42"/>
        <v>0</v>
      </c>
      <c r="N97" s="125"/>
      <c r="O97" s="125"/>
      <c r="P97" s="125">
        <f t="shared" si="43"/>
        <v>0</v>
      </c>
      <c r="Q97" s="125"/>
      <c r="R97" s="125"/>
      <c r="S97" s="125">
        <f t="shared" si="44"/>
        <v>0</v>
      </c>
      <c r="T97" s="125"/>
      <c r="U97" s="125"/>
      <c r="V97" s="125">
        <f t="shared" si="45"/>
        <v>0</v>
      </c>
      <c r="W97" s="125"/>
      <c r="X97" s="125"/>
      <c r="Y97" s="125">
        <f t="shared" si="46"/>
        <v>0</v>
      </c>
      <c r="Z97" s="125"/>
      <c r="AA97" s="125"/>
      <c r="AB97" s="125">
        <f t="shared" si="47"/>
        <v>0</v>
      </c>
    </row>
    <row r="98" spans="1:28" s="119" customFormat="1" ht="31.5" x14ac:dyDescent="0.25">
      <c r="A98" s="132" t="s">
        <v>210</v>
      </c>
      <c r="B98" s="125">
        <f t="shared" si="39"/>
        <v>12270</v>
      </c>
      <c r="C98" s="125">
        <f t="shared" si="39"/>
        <v>12270</v>
      </c>
      <c r="D98" s="125">
        <f t="shared" si="39"/>
        <v>0</v>
      </c>
      <c r="E98" s="125"/>
      <c r="F98" s="125"/>
      <c r="G98" s="125">
        <f t="shared" si="40"/>
        <v>0</v>
      </c>
      <c r="H98" s="125"/>
      <c r="I98" s="125"/>
      <c r="J98" s="125">
        <f t="shared" si="41"/>
        <v>0</v>
      </c>
      <c r="K98" s="125">
        <f>3270+9000</f>
        <v>12270</v>
      </c>
      <c r="L98" s="125">
        <f>3270+9000</f>
        <v>12270</v>
      </c>
      <c r="M98" s="125">
        <f t="shared" si="42"/>
        <v>0</v>
      </c>
      <c r="N98" s="125"/>
      <c r="O98" s="125"/>
      <c r="P98" s="125">
        <f t="shared" si="43"/>
        <v>0</v>
      </c>
      <c r="Q98" s="125"/>
      <c r="R98" s="125"/>
      <c r="S98" s="125">
        <f t="shared" si="44"/>
        <v>0</v>
      </c>
      <c r="T98" s="125"/>
      <c r="U98" s="125"/>
      <c r="V98" s="125">
        <f t="shared" si="45"/>
        <v>0</v>
      </c>
      <c r="W98" s="125"/>
      <c r="X98" s="125"/>
      <c r="Y98" s="125">
        <f t="shared" si="46"/>
        <v>0</v>
      </c>
      <c r="Z98" s="125"/>
      <c r="AA98" s="125"/>
      <c r="AB98" s="125">
        <f t="shared" si="47"/>
        <v>0</v>
      </c>
    </row>
    <row r="99" spans="1:28" s="119" customFormat="1" ht="31.5" x14ac:dyDescent="0.25">
      <c r="A99" s="132" t="s">
        <v>211</v>
      </c>
      <c r="B99" s="125">
        <f t="shared" si="39"/>
        <v>12034</v>
      </c>
      <c r="C99" s="125">
        <f t="shared" si="39"/>
        <v>12034</v>
      </c>
      <c r="D99" s="125">
        <f t="shared" si="39"/>
        <v>0</v>
      </c>
      <c r="E99" s="125"/>
      <c r="F99" s="125"/>
      <c r="G99" s="125">
        <f t="shared" si="40"/>
        <v>0</v>
      </c>
      <c r="H99" s="125"/>
      <c r="I99" s="125"/>
      <c r="J99" s="125">
        <f t="shared" si="41"/>
        <v>0</v>
      </c>
      <c r="K99" s="125">
        <f>3034+9000</f>
        <v>12034</v>
      </c>
      <c r="L99" s="125">
        <f>3034+9000</f>
        <v>12034</v>
      </c>
      <c r="M99" s="125">
        <f t="shared" si="42"/>
        <v>0</v>
      </c>
      <c r="N99" s="125"/>
      <c r="O99" s="125"/>
      <c r="P99" s="125">
        <f t="shared" si="43"/>
        <v>0</v>
      </c>
      <c r="Q99" s="125"/>
      <c r="R99" s="125"/>
      <c r="S99" s="125">
        <f t="shared" si="44"/>
        <v>0</v>
      </c>
      <c r="T99" s="125"/>
      <c r="U99" s="125"/>
      <c r="V99" s="125">
        <f t="shared" si="45"/>
        <v>0</v>
      </c>
      <c r="W99" s="125"/>
      <c r="X99" s="125"/>
      <c r="Y99" s="125">
        <f t="shared" si="46"/>
        <v>0</v>
      </c>
      <c r="Z99" s="125"/>
      <c r="AA99" s="125"/>
      <c r="AB99" s="125">
        <f t="shared" si="47"/>
        <v>0</v>
      </c>
    </row>
    <row r="100" spans="1:28" s="119" customFormat="1" x14ac:dyDescent="0.25">
      <c r="A100" s="132" t="s">
        <v>212</v>
      </c>
      <c r="B100" s="125">
        <f t="shared" si="39"/>
        <v>9000</v>
      </c>
      <c r="C100" s="125">
        <f t="shared" si="39"/>
        <v>9000</v>
      </c>
      <c r="D100" s="125">
        <f t="shared" si="39"/>
        <v>0</v>
      </c>
      <c r="E100" s="125"/>
      <c r="F100" s="125"/>
      <c r="G100" s="125">
        <f t="shared" si="40"/>
        <v>0</v>
      </c>
      <c r="H100" s="125"/>
      <c r="I100" s="125"/>
      <c r="J100" s="125">
        <f t="shared" si="41"/>
        <v>0</v>
      </c>
      <c r="K100" s="125">
        <v>9000</v>
      </c>
      <c r="L100" s="125">
        <v>9000</v>
      </c>
      <c r="M100" s="125">
        <f t="shared" si="42"/>
        <v>0</v>
      </c>
      <c r="N100" s="125"/>
      <c r="O100" s="125"/>
      <c r="P100" s="125">
        <f t="shared" si="43"/>
        <v>0</v>
      </c>
      <c r="Q100" s="125"/>
      <c r="R100" s="125"/>
      <c r="S100" s="125">
        <f t="shared" si="44"/>
        <v>0</v>
      </c>
      <c r="T100" s="125"/>
      <c r="U100" s="125"/>
      <c r="V100" s="125">
        <f t="shared" si="45"/>
        <v>0</v>
      </c>
      <c r="W100" s="125"/>
      <c r="X100" s="125"/>
      <c r="Y100" s="125">
        <f t="shared" si="46"/>
        <v>0</v>
      </c>
      <c r="Z100" s="125"/>
      <c r="AA100" s="125"/>
      <c r="AB100" s="125">
        <f t="shared" si="47"/>
        <v>0</v>
      </c>
    </row>
    <row r="101" spans="1:28" s="119" customFormat="1" x14ac:dyDescent="0.25">
      <c r="A101" s="132" t="s">
        <v>213</v>
      </c>
      <c r="B101" s="125">
        <f t="shared" si="39"/>
        <v>10000</v>
      </c>
      <c r="C101" s="125">
        <f t="shared" si="39"/>
        <v>10000</v>
      </c>
      <c r="D101" s="125">
        <f t="shared" si="39"/>
        <v>0</v>
      </c>
      <c r="E101" s="125"/>
      <c r="F101" s="125"/>
      <c r="G101" s="125">
        <f t="shared" si="40"/>
        <v>0</v>
      </c>
      <c r="H101" s="125"/>
      <c r="I101" s="125"/>
      <c r="J101" s="125">
        <f t="shared" si="41"/>
        <v>0</v>
      </c>
      <c r="K101" s="125">
        <v>10000</v>
      </c>
      <c r="L101" s="125">
        <v>10000</v>
      </c>
      <c r="M101" s="125">
        <f t="shared" si="42"/>
        <v>0</v>
      </c>
      <c r="N101" s="125"/>
      <c r="O101" s="125"/>
      <c r="P101" s="125">
        <f t="shared" si="43"/>
        <v>0</v>
      </c>
      <c r="Q101" s="125"/>
      <c r="R101" s="125"/>
      <c r="S101" s="125">
        <f t="shared" si="44"/>
        <v>0</v>
      </c>
      <c r="T101" s="125"/>
      <c r="U101" s="125"/>
      <c r="V101" s="125">
        <f t="shared" si="45"/>
        <v>0</v>
      </c>
      <c r="W101" s="125"/>
      <c r="X101" s="125"/>
      <c r="Y101" s="125">
        <f t="shared" si="46"/>
        <v>0</v>
      </c>
      <c r="Z101" s="125"/>
      <c r="AA101" s="125"/>
      <c r="AB101" s="125">
        <f t="shared" si="47"/>
        <v>0</v>
      </c>
    </row>
    <row r="102" spans="1:28" s="119" customFormat="1" ht="31.5" x14ac:dyDescent="0.25">
      <c r="A102" s="132" t="s">
        <v>214</v>
      </c>
      <c r="B102" s="125">
        <f t="shared" si="39"/>
        <v>5500</v>
      </c>
      <c r="C102" s="125">
        <f t="shared" si="39"/>
        <v>6898</v>
      </c>
      <c r="D102" s="125">
        <f t="shared" si="39"/>
        <v>1398</v>
      </c>
      <c r="E102" s="125"/>
      <c r="F102" s="125"/>
      <c r="G102" s="125">
        <f t="shared" si="40"/>
        <v>0</v>
      </c>
      <c r="H102" s="125"/>
      <c r="I102" s="125"/>
      <c r="J102" s="125">
        <f t="shared" si="41"/>
        <v>0</v>
      </c>
      <c r="K102" s="125">
        <v>5500</v>
      </c>
      <c r="L102" s="125">
        <f>5500+1398</f>
        <v>6898</v>
      </c>
      <c r="M102" s="125">
        <f t="shared" si="42"/>
        <v>1398</v>
      </c>
      <c r="N102" s="125"/>
      <c r="O102" s="125"/>
      <c r="P102" s="125">
        <f t="shared" si="43"/>
        <v>0</v>
      </c>
      <c r="Q102" s="125"/>
      <c r="R102" s="125"/>
      <c r="S102" s="125">
        <f t="shared" si="44"/>
        <v>0</v>
      </c>
      <c r="T102" s="125"/>
      <c r="U102" s="125"/>
      <c r="V102" s="125">
        <f t="shared" si="45"/>
        <v>0</v>
      </c>
      <c r="W102" s="125"/>
      <c r="X102" s="125"/>
      <c r="Y102" s="125">
        <f t="shared" si="46"/>
        <v>0</v>
      </c>
      <c r="Z102" s="125"/>
      <c r="AA102" s="125"/>
      <c r="AB102" s="125">
        <f t="shared" si="47"/>
        <v>0</v>
      </c>
    </row>
    <row r="103" spans="1:28" s="119" customFormat="1" x14ac:dyDescent="0.25">
      <c r="A103" s="132" t="s">
        <v>215</v>
      </c>
      <c r="B103" s="125">
        <f t="shared" si="39"/>
        <v>9000</v>
      </c>
      <c r="C103" s="125">
        <f t="shared" si="39"/>
        <v>9000</v>
      </c>
      <c r="D103" s="125">
        <f t="shared" si="39"/>
        <v>0</v>
      </c>
      <c r="E103" s="125"/>
      <c r="F103" s="125"/>
      <c r="G103" s="125">
        <f t="shared" si="40"/>
        <v>0</v>
      </c>
      <c r="H103" s="125"/>
      <c r="I103" s="125"/>
      <c r="J103" s="125">
        <f t="shared" si="41"/>
        <v>0</v>
      </c>
      <c r="K103" s="125">
        <v>9000</v>
      </c>
      <c r="L103" s="125">
        <v>9000</v>
      </c>
      <c r="M103" s="125">
        <f t="shared" si="42"/>
        <v>0</v>
      </c>
      <c r="N103" s="125"/>
      <c r="O103" s="125"/>
      <c r="P103" s="125">
        <f t="shared" si="43"/>
        <v>0</v>
      </c>
      <c r="Q103" s="125"/>
      <c r="R103" s="125"/>
      <c r="S103" s="125">
        <f t="shared" si="44"/>
        <v>0</v>
      </c>
      <c r="T103" s="125"/>
      <c r="U103" s="125"/>
      <c r="V103" s="125">
        <f t="shared" si="45"/>
        <v>0</v>
      </c>
      <c r="W103" s="125"/>
      <c r="X103" s="125"/>
      <c r="Y103" s="125">
        <f t="shared" si="46"/>
        <v>0</v>
      </c>
      <c r="Z103" s="125"/>
      <c r="AA103" s="125"/>
      <c r="AB103" s="125">
        <f t="shared" si="47"/>
        <v>0</v>
      </c>
    </row>
    <row r="104" spans="1:28" s="119" customFormat="1" x14ac:dyDescent="0.25">
      <c r="A104" s="132" t="s">
        <v>216</v>
      </c>
      <c r="B104" s="125">
        <f t="shared" si="39"/>
        <v>5500</v>
      </c>
      <c r="C104" s="125">
        <f t="shared" si="39"/>
        <v>5500</v>
      </c>
      <c r="D104" s="125">
        <f t="shared" si="39"/>
        <v>0</v>
      </c>
      <c r="E104" s="125"/>
      <c r="F104" s="125"/>
      <c r="G104" s="125">
        <f t="shared" si="40"/>
        <v>0</v>
      </c>
      <c r="H104" s="125"/>
      <c r="I104" s="125"/>
      <c r="J104" s="125">
        <f t="shared" si="41"/>
        <v>0</v>
      </c>
      <c r="K104" s="125">
        <v>5500</v>
      </c>
      <c r="L104" s="125">
        <v>5500</v>
      </c>
      <c r="M104" s="125">
        <f t="shared" si="42"/>
        <v>0</v>
      </c>
      <c r="N104" s="125"/>
      <c r="O104" s="125"/>
      <c r="P104" s="125">
        <f t="shared" si="43"/>
        <v>0</v>
      </c>
      <c r="Q104" s="125"/>
      <c r="R104" s="125"/>
      <c r="S104" s="125">
        <f t="shared" si="44"/>
        <v>0</v>
      </c>
      <c r="T104" s="125"/>
      <c r="U104" s="125"/>
      <c r="V104" s="125">
        <f t="shared" si="45"/>
        <v>0</v>
      </c>
      <c r="W104" s="125"/>
      <c r="X104" s="125"/>
      <c r="Y104" s="125">
        <f t="shared" si="46"/>
        <v>0</v>
      </c>
      <c r="Z104" s="125"/>
      <c r="AA104" s="125"/>
      <c r="AB104" s="125">
        <f t="shared" si="47"/>
        <v>0</v>
      </c>
    </row>
    <row r="105" spans="1:28" s="119" customFormat="1" ht="31.5" x14ac:dyDescent="0.25">
      <c r="A105" s="132" t="s">
        <v>217</v>
      </c>
      <c r="B105" s="125">
        <f t="shared" si="39"/>
        <v>8727</v>
      </c>
      <c r="C105" s="125">
        <f t="shared" si="39"/>
        <v>8727</v>
      </c>
      <c r="D105" s="125">
        <f t="shared" si="39"/>
        <v>0</v>
      </c>
      <c r="E105" s="125"/>
      <c r="F105" s="125"/>
      <c r="G105" s="125">
        <f t="shared" si="40"/>
        <v>0</v>
      </c>
      <c r="H105" s="125"/>
      <c r="I105" s="125"/>
      <c r="J105" s="125">
        <f t="shared" si="41"/>
        <v>0</v>
      </c>
      <c r="K105" s="125">
        <f>2000+1227+5500</f>
        <v>8727</v>
      </c>
      <c r="L105" s="125">
        <f>2000+1227+5500</f>
        <v>8727</v>
      </c>
      <c r="M105" s="125">
        <f t="shared" si="42"/>
        <v>0</v>
      </c>
      <c r="N105" s="125"/>
      <c r="O105" s="125"/>
      <c r="P105" s="125">
        <f t="shared" si="43"/>
        <v>0</v>
      </c>
      <c r="Q105" s="125"/>
      <c r="R105" s="125"/>
      <c r="S105" s="125">
        <f t="shared" si="44"/>
        <v>0</v>
      </c>
      <c r="T105" s="125"/>
      <c r="U105" s="125"/>
      <c r="V105" s="125">
        <f t="shared" si="45"/>
        <v>0</v>
      </c>
      <c r="W105" s="125"/>
      <c r="X105" s="125"/>
      <c r="Y105" s="125">
        <f t="shared" si="46"/>
        <v>0</v>
      </c>
      <c r="Z105" s="125"/>
      <c r="AA105" s="125"/>
      <c r="AB105" s="125">
        <f t="shared" si="47"/>
        <v>0</v>
      </c>
    </row>
    <row r="106" spans="1:28" s="119" customFormat="1" x14ac:dyDescent="0.25">
      <c r="A106" s="132" t="s">
        <v>218</v>
      </c>
      <c r="B106" s="125">
        <f t="shared" si="39"/>
        <v>5500</v>
      </c>
      <c r="C106" s="125">
        <f t="shared" si="39"/>
        <v>5500</v>
      </c>
      <c r="D106" s="125">
        <f t="shared" si="39"/>
        <v>0</v>
      </c>
      <c r="E106" s="125"/>
      <c r="F106" s="125"/>
      <c r="G106" s="125">
        <f t="shared" si="40"/>
        <v>0</v>
      </c>
      <c r="H106" s="125"/>
      <c r="I106" s="125"/>
      <c r="J106" s="125">
        <f t="shared" si="41"/>
        <v>0</v>
      </c>
      <c r="K106" s="125">
        <v>5500</v>
      </c>
      <c r="L106" s="125">
        <v>5500</v>
      </c>
      <c r="M106" s="125">
        <f t="shared" si="42"/>
        <v>0</v>
      </c>
      <c r="N106" s="125"/>
      <c r="O106" s="125"/>
      <c r="P106" s="125">
        <f t="shared" si="43"/>
        <v>0</v>
      </c>
      <c r="Q106" s="125"/>
      <c r="R106" s="125"/>
      <c r="S106" s="125">
        <f t="shared" si="44"/>
        <v>0</v>
      </c>
      <c r="T106" s="125"/>
      <c r="U106" s="125"/>
      <c r="V106" s="125">
        <f t="shared" si="45"/>
        <v>0</v>
      </c>
      <c r="W106" s="125"/>
      <c r="X106" s="125"/>
      <c r="Y106" s="125">
        <f t="shared" si="46"/>
        <v>0</v>
      </c>
      <c r="Z106" s="125"/>
      <c r="AA106" s="125"/>
      <c r="AB106" s="125">
        <f t="shared" si="47"/>
        <v>0</v>
      </c>
    </row>
    <row r="107" spans="1:28" s="119" customFormat="1" x14ac:dyDescent="0.25">
      <c r="A107" s="132" t="s">
        <v>219</v>
      </c>
      <c r="B107" s="125">
        <f t="shared" si="39"/>
        <v>4500</v>
      </c>
      <c r="C107" s="125">
        <f t="shared" si="39"/>
        <v>4500</v>
      </c>
      <c r="D107" s="125">
        <f t="shared" si="39"/>
        <v>0</v>
      </c>
      <c r="E107" s="125"/>
      <c r="F107" s="125"/>
      <c r="G107" s="125">
        <f t="shared" si="40"/>
        <v>0</v>
      </c>
      <c r="H107" s="125"/>
      <c r="I107" s="125"/>
      <c r="J107" s="125">
        <f t="shared" si="41"/>
        <v>0</v>
      </c>
      <c r="K107" s="125">
        <v>4500</v>
      </c>
      <c r="L107" s="125">
        <v>4500</v>
      </c>
      <c r="M107" s="125">
        <f t="shared" si="42"/>
        <v>0</v>
      </c>
      <c r="N107" s="125"/>
      <c r="O107" s="125"/>
      <c r="P107" s="125">
        <f t="shared" si="43"/>
        <v>0</v>
      </c>
      <c r="Q107" s="125"/>
      <c r="R107" s="125"/>
      <c r="S107" s="125">
        <f t="shared" si="44"/>
        <v>0</v>
      </c>
      <c r="T107" s="125"/>
      <c r="U107" s="125"/>
      <c r="V107" s="125">
        <f t="shared" si="45"/>
        <v>0</v>
      </c>
      <c r="W107" s="125"/>
      <c r="X107" s="125"/>
      <c r="Y107" s="125">
        <f t="shared" si="46"/>
        <v>0</v>
      </c>
      <c r="Z107" s="125"/>
      <c r="AA107" s="125"/>
      <c r="AB107" s="125">
        <f t="shared" si="47"/>
        <v>0</v>
      </c>
    </row>
    <row r="108" spans="1:28" s="119" customFormat="1" x14ac:dyDescent="0.25">
      <c r="A108" s="132" t="s">
        <v>220</v>
      </c>
      <c r="B108" s="125">
        <f t="shared" si="39"/>
        <v>4500</v>
      </c>
      <c r="C108" s="125">
        <f t="shared" si="39"/>
        <v>4500</v>
      </c>
      <c r="D108" s="125">
        <f t="shared" si="39"/>
        <v>0</v>
      </c>
      <c r="E108" s="125"/>
      <c r="F108" s="125"/>
      <c r="G108" s="125">
        <f t="shared" si="40"/>
        <v>0</v>
      </c>
      <c r="H108" s="125"/>
      <c r="I108" s="125"/>
      <c r="J108" s="125">
        <f t="shared" si="41"/>
        <v>0</v>
      </c>
      <c r="K108" s="125">
        <v>4500</v>
      </c>
      <c r="L108" s="125">
        <v>4500</v>
      </c>
      <c r="M108" s="125">
        <f t="shared" si="42"/>
        <v>0</v>
      </c>
      <c r="N108" s="125"/>
      <c r="O108" s="125"/>
      <c r="P108" s="125">
        <f t="shared" si="43"/>
        <v>0</v>
      </c>
      <c r="Q108" s="125"/>
      <c r="R108" s="125"/>
      <c r="S108" s="125">
        <f t="shared" si="44"/>
        <v>0</v>
      </c>
      <c r="T108" s="125"/>
      <c r="U108" s="125"/>
      <c r="V108" s="125">
        <f t="shared" si="45"/>
        <v>0</v>
      </c>
      <c r="W108" s="125"/>
      <c r="X108" s="125"/>
      <c r="Y108" s="125">
        <f t="shared" si="46"/>
        <v>0</v>
      </c>
      <c r="Z108" s="125"/>
      <c r="AA108" s="125"/>
      <c r="AB108" s="125">
        <f t="shared" si="47"/>
        <v>0</v>
      </c>
    </row>
    <row r="109" spans="1:28" s="119" customFormat="1" x14ac:dyDescent="0.25">
      <c r="A109" s="132" t="s">
        <v>221</v>
      </c>
      <c r="B109" s="125">
        <f t="shared" si="39"/>
        <v>14000</v>
      </c>
      <c r="C109" s="125">
        <f t="shared" si="39"/>
        <v>14000</v>
      </c>
      <c r="D109" s="125">
        <f t="shared" si="39"/>
        <v>0</v>
      </c>
      <c r="E109" s="125"/>
      <c r="F109" s="125"/>
      <c r="G109" s="125">
        <f t="shared" si="40"/>
        <v>0</v>
      </c>
      <c r="H109" s="125"/>
      <c r="I109" s="125"/>
      <c r="J109" s="125">
        <f t="shared" si="41"/>
        <v>0</v>
      </c>
      <c r="K109" s="125">
        <v>14000</v>
      </c>
      <c r="L109" s="125">
        <v>14000</v>
      </c>
      <c r="M109" s="125">
        <f t="shared" si="42"/>
        <v>0</v>
      </c>
      <c r="N109" s="125"/>
      <c r="O109" s="125"/>
      <c r="P109" s="125">
        <f t="shared" si="43"/>
        <v>0</v>
      </c>
      <c r="Q109" s="125"/>
      <c r="R109" s="125"/>
      <c r="S109" s="125">
        <f t="shared" si="44"/>
        <v>0</v>
      </c>
      <c r="T109" s="125"/>
      <c r="U109" s="125"/>
      <c r="V109" s="125">
        <f t="shared" si="45"/>
        <v>0</v>
      </c>
      <c r="W109" s="125"/>
      <c r="X109" s="125"/>
      <c r="Y109" s="125">
        <f t="shared" si="46"/>
        <v>0</v>
      </c>
      <c r="Z109" s="125"/>
      <c r="AA109" s="125"/>
      <c r="AB109" s="125">
        <f t="shared" si="47"/>
        <v>0</v>
      </c>
    </row>
    <row r="110" spans="1:28" s="119" customFormat="1" x14ac:dyDescent="0.25">
      <c r="A110" s="132" t="s">
        <v>222</v>
      </c>
      <c r="B110" s="125">
        <f t="shared" si="39"/>
        <v>16600</v>
      </c>
      <c r="C110" s="125">
        <f t="shared" si="39"/>
        <v>16600</v>
      </c>
      <c r="D110" s="125">
        <f t="shared" si="39"/>
        <v>0</v>
      </c>
      <c r="E110" s="125"/>
      <c r="F110" s="125"/>
      <c r="G110" s="125">
        <f t="shared" si="40"/>
        <v>0</v>
      </c>
      <c r="H110" s="125">
        <v>3600</v>
      </c>
      <c r="I110" s="125">
        <v>3600</v>
      </c>
      <c r="J110" s="125">
        <f t="shared" si="41"/>
        <v>0</v>
      </c>
      <c r="K110" s="125">
        <v>13000</v>
      </c>
      <c r="L110" s="125">
        <v>13000</v>
      </c>
      <c r="M110" s="125">
        <f t="shared" si="42"/>
        <v>0</v>
      </c>
      <c r="N110" s="125"/>
      <c r="O110" s="125"/>
      <c r="P110" s="125">
        <f t="shared" si="43"/>
        <v>0</v>
      </c>
      <c r="Q110" s="125"/>
      <c r="R110" s="125"/>
      <c r="S110" s="125">
        <f t="shared" si="44"/>
        <v>0</v>
      </c>
      <c r="T110" s="125"/>
      <c r="U110" s="125"/>
      <c r="V110" s="125">
        <f t="shared" si="45"/>
        <v>0</v>
      </c>
      <c r="W110" s="125"/>
      <c r="X110" s="125"/>
      <c r="Y110" s="125">
        <f t="shared" si="46"/>
        <v>0</v>
      </c>
      <c r="Z110" s="125"/>
      <c r="AA110" s="125"/>
      <c r="AB110" s="125">
        <f t="shared" si="47"/>
        <v>0</v>
      </c>
    </row>
    <row r="111" spans="1:28" s="119" customFormat="1" x14ac:dyDescent="0.25">
      <c r="A111" s="132" t="s">
        <v>223</v>
      </c>
      <c r="B111" s="125">
        <f t="shared" si="39"/>
        <v>13000</v>
      </c>
      <c r="C111" s="125">
        <f t="shared" si="39"/>
        <v>13000</v>
      </c>
      <c r="D111" s="125">
        <f t="shared" si="39"/>
        <v>0</v>
      </c>
      <c r="E111" s="125"/>
      <c r="F111" s="125"/>
      <c r="G111" s="125">
        <f t="shared" si="40"/>
        <v>0</v>
      </c>
      <c r="H111" s="125"/>
      <c r="I111" s="125"/>
      <c r="J111" s="125">
        <f t="shared" si="41"/>
        <v>0</v>
      </c>
      <c r="K111" s="125">
        <v>13000</v>
      </c>
      <c r="L111" s="125">
        <v>13000</v>
      </c>
      <c r="M111" s="125">
        <f t="shared" si="42"/>
        <v>0</v>
      </c>
      <c r="N111" s="125"/>
      <c r="O111" s="125"/>
      <c r="P111" s="125">
        <f t="shared" si="43"/>
        <v>0</v>
      </c>
      <c r="Q111" s="125"/>
      <c r="R111" s="125"/>
      <c r="S111" s="125">
        <f t="shared" si="44"/>
        <v>0</v>
      </c>
      <c r="T111" s="125"/>
      <c r="U111" s="125"/>
      <c r="V111" s="125">
        <f t="shared" si="45"/>
        <v>0</v>
      </c>
      <c r="W111" s="125"/>
      <c r="X111" s="125"/>
      <c r="Y111" s="125">
        <f t="shared" si="46"/>
        <v>0</v>
      </c>
      <c r="Z111" s="125"/>
      <c r="AA111" s="125"/>
      <c r="AB111" s="125">
        <f t="shared" si="47"/>
        <v>0</v>
      </c>
    </row>
    <row r="112" spans="1:28" s="119" customFormat="1" x14ac:dyDescent="0.25">
      <c r="A112" s="132" t="s">
        <v>224</v>
      </c>
      <c r="B112" s="125">
        <f t="shared" si="39"/>
        <v>14355</v>
      </c>
      <c r="C112" s="125">
        <f t="shared" si="39"/>
        <v>14355</v>
      </c>
      <c r="D112" s="125">
        <f t="shared" si="39"/>
        <v>0</v>
      </c>
      <c r="E112" s="125"/>
      <c r="F112" s="125"/>
      <c r="G112" s="125">
        <f t="shared" si="40"/>
        <v>0</v>
      </c>
      <c r="H112" s="125">
        <v>1355</v>
      </c>
      <c r="I112" s="125">
        <v>1355</v>
      </c>
      <c r="J112" s="125">
        <f t="shared" si="41"/>
        <v>0</v>
      </c>
      <c r="K112" s="125">
        <v>13000</v>
      </c>
      <c r="L112" s="125">
        <v>13000</v>
      </c>
      <c r="M112" s="125">
        <f t="shared" si="42"/>
        <v>0</v>
      </c>
      <c r="N112" s="125"/>
      <c r="O112" s="125"/>
      <c r="P112" s="125">
        <f t="shared" si="43"/>
        <v>0</v>
      </c>
      <c r="Q112" s="125"/>
      <c r="R112" s="125"/>
      <c r="S112" s="125">
        <f t="shared" si="44"/>
        <v>0</v>
      </c>
      <c r="T112" s="125"/>
      <c r="U112" s="125"/>
      <c r="V112" s="125">
        <f t="shared" si="45"/>
        <v>0</v>
      </c>
      <c r="W112" s="125"/>
      <c r="X112" s="125"/>
      <c r="Y112" s="125">
        <f t="shared" si="46"/>
        <v>0</v>
      </c>
      <c r="Z112" s="125"/>
      <c r="AA112" s="125"/>
      <c r="AB112" s="125">
        <f t="shared" si="47"/>
        <v>0</v>
      </c>
    </row>
    <row r="113" spans="1:28" s="116" customFormat="1" ht="63" x14ac:dyDescent="0.25">
      <c r="A113" s="131" t="s">
        <v>225</v>
      </c>
      <c r="B113" s="118">
        <f t="shared" si="39"/>
        <v>405959</v>
      </c>
      <c r="C113" s="118">
        <f t="shared" si="39"/>
        <v>405959</v>
      </c>
      <c r="D113" s="118">
        <f t="shared" si="39"/>
        <v>0</v>
      </c>
      <c r="E113" s="118">
        <f>SUM(E114:E148)</f>
        <v>0</v>
      </c>
      <c r="F113" s="118">
        <f>SUM(F114:F148)</f>
        <v>0</v>
      </c>
      <c r="G113" s="118">
        <f t="shared" si="40"/>
        <v>0</v>
      </c>
      <c r="H113" s="118">
        <f>SUM(H114:H148)</f>
        <v>0</v>
      </c>
      <c r="I113" s="118">
        <f>SUM(I114:I148)</f>
        <v>0</v>
      </c>
      <c r="J113" s="118">
        <f t="shared" si="41"/>
        <v>0</v>
      </c>
      <c r="K113" s="118">
        <f>SUM(K114:K148)</f>
        <v>405959</v>
      </c>
      <c r="L113" s="118">
        <f>SUM(L114:L148)</f>
        <v>405959</v>
      </c>
      <c r="M113" s="118">
        <f t="shared" si="42"/>
        <v>0</v>
      </c>
      <c r="N113" s="118">
        <f>SUM(N114:N148)</f>
        <v>0</v>
      </c>
      <c r="O113" s="118">
        <f>SUM(O114:O148)</f>
        <v>0</v>
      </c>
      <c r="P113" s="118">
        <f t="shared" si="43"/>
        <v>0</v>
      </c>
      <c r="Q113" s="118">
        <f>SUM(Q114:Q148)</f>
        <v>0</v>
      </c>
      <c r="R113" s="118">
        <f>SUM(R114:R148)</f>
        <v>0</v>
      </c>
      <c r="S113" s="118">
        <f t="shared" si="44"/>
        <v>0</v>
      </c>
      <c r="T113" s="118">
        <f>SUM(T114:T148)</f>
        <v>0</v>
      </c>
      <c r="U113" s="118">
        <f>SUM(U114:U148)</f>
        <v>0</v>
      </c>
      <c r="V113" s="118">
        <f t="shared" si="45"/>
        <v>0</v>
      </c>
      <c r="W113" s="118">
        <f>SUM(W114:W148)</f>
        <v>0</v>
      </c>
      <c r="X113" s="118">
        <f>SUM(X114:X148)</f>
        <v>0</v>
      </c>
      <c r="Y113" s="118">
        <f t="shared" si="46"/>
        <v>0</v>
      </c>
      <c r="Z113" s="118">
        <f>SUM(Z114:Z148)</f>
        <v>0</v>
      </c>
      <c r="AA113" s="118">
        <f>SUM(AA114:AA148)</f>
        <v>0</v>
      </c>
      <c r="AB113" s="118">
        <f t="shared" si="47"/>
        <v>0</v>
      </c>
    </row>
    <row r="114" spans="1:28" s="119" customFormat="1" x14ac:dyDescent="0.25">
      <c r="A114" s="132" t="s">
        <v>226</v>
      </c>
      <c r="B114" s="125">
        <f t="shared" si="39"/>
        <v>15999</v>
      </c>
      <c r="C114" s="125">
        <f t="shared" si="39"/>
        <v>15999</v>
      </c>
      <c r="D114" s="125">
        <f t="shared" si="39"/>
        <v>0</v>
      </c>
      <c r="E114" s="125"/>
      <c r="F114" s="125"/>
      <c r="G114" s="125">
        <f t="shared" si="40"/>
        <v>0</v>
      </c>
      <c r="H114" s="125"/>
      <c r="I114" s="125"/>
      <c r="J114" s="125">
        <f t="shared" si="41"/>
        <v>0</v>
      </c>
      <c r="K114" s="125">
        <v>15999</v>
      </c>
      <c r="L114" s="125">
        <v>15999</v>
      </c>
      <c r="M114" s="125">
        <f t="shared" si="42"/>
        <v>0</v>
      </c>
      <c r="N114" s="125"/>
      <c r="O114" s="125"/>
      <c r="P114" s="125">
        <f t="shared" si="43"/>
        <v>0</v>
      </c>
      <c r="Q114" s="125"/>
      <c r="R114" s="125"/>
      <c r="S114" s="125">
        <f t="shared" si="44"/>
        <v>0</v>
      </c>
      <c r="T114" s="125"/>
      <c r="U114" s="125"/>
      <c r="V114" s="125">
        <f t="shared" si="45"/>
        <v>0</v>
      </c>
      <c r="W114" s="125"/>
      <c r="X114" s="125"/>
      <c r="Y114" s="125">
        <f t="shared" si="46"/>
        <v>0</v>
      </c>
      <c r="Z114" s="125"/>
      <c r="AA114" s="125"/>
      <c r="AB114" s="125">
        <f t="shared" si="47"/>
        <v>0</v>
      </c>
    </row>
    <row r="115" spans="1:28" s="119" customFormat="1" x14ac:dyDescent="0.25">
      <c r="A115" s="132" t="s">
        <v>190</v>
      </c>
      <c r="B115" s="125">
        <f t="shared" si="39"/>
        <v>15999</v>
      </c>
      <c r="C115" s="125">
        <f t="shared" si="39"/>
        <v>15999</v>
      </c>
      <c r="D115" s="125">
        <f t="shared" si="39"/>
        <v>0</v>
      </c>
      <c r="E115" s="125"/>
      <c r="F115" s="125"/>
      <c r="G115" s="125">
        <f t="shared" si="40"/>
        <v>0</v>
      </c>
      <c r="H115" s="125"/>
      <c r="I115" s="125"/>
      <c r="J115" s="125">
        <f t="shared" si="41"/>
        <v>0</v>
      </c>
      <c r="K115" s="125">
        <v>15999</v>
      </c>
      <c r="L115" s="125">
        <v>15999</v>
      </c>
      <c r="M115" s="125">
        <f t="shared" si="42"/>
        <v>0</v>
      </c>
      <c r="N115" s="125"/>
      <c r="O115" s="125"/>
      <c r="P115" s="125">
        <f t="shared" si="43"/>
        <v>0</v>
      </c>
      <c r="Q115" s="125"/>
      <c r="R115" s="125"/>
      <c r="S115" s="125">
        <f t="shared" si="44"/>
        <v>0</v>
      </c>
      <c r="T115" s="125"/>
      <c r="U115" s="125"/>
      <c r="V115" s="125">
        <f t="shared" si="45"/>
        <v>0</v>
      </c>
      <c r="W115" s="125"/>
      <c r="X115" s="125"/>
      <c r="Y115" s="125">
        <f t="shared" si="46"/>
        <v>0</v>
      </c>
      <c r="Z115" s="125"/>
      <c r="AA115" s="125"/>
      <c r="AB115" s="125">
        <f t="shared" si="47"/>
        <v>0</v>
      </c>
    </row>
    <row r="116" spans="1:28" s="119" customFormat="1" x14ac:dyDescent="0.25">
      <c r="A116" s="132" t="s">
        <v>192</v>
      </c>
      <c r="B116" s="125">
        <f t="shared" si="39"/>
        <v>11000</v>
      </c>
      <c r="C116" s="125">
        <f t="shared" si="39"/>
        <v>11000</v>
      </c>
      <c r="D116" s="125">
        <f t="shared" si="39"/>
        <v>0</v>
      </c>
      <c r="E116" s="125"/>
      <c r="F116" s="125"/>
      <c r="G116" s="125">
        <f t="shared" si="40"/>
        <v>0</v>
      </c>
      <c r="H116" s="125"/>
      <c r="I116" s="125"/>
      <c r="J116" s="125">
        <f t="shared" si="41"/>
        <v>0</v>
      </c>
      <c r="K116" s="125">
        <v>11000</v>
      </c>
      <c r="L116" s="125">
        <v>11000</v>
      </c>
      <c r="M116" s="125">
        <f t="shared" si="42"/>
        <v>0</v>
      </c>
      <c r="N116" s="125"/>
      <c r="O116" s="125"/>
      <c r="P116" s="125">
        <f t="shared" si="43"/>
        <v>0</v>
      </c>
      <c r="Q116" s="125"/>
      <c r="R116" s="125"/>
      <c r="S116" s="125">
        <f t="shared" si="44"/>
        <v>0</v>
      </c>
      <c r="T116" s="125"/>
      <c r="U116" s="125"/>
      <c r="V116" s="125">
        <f t="shared" si="45"/>
        <v>0</v>
      </c>
      <c r="W116" s="125"/>
      <c r="X116" s="125"/>
      <c r="Y116" s="125">
        <f t="shared" si="46"/>
        <v>0</v>
      </c>
      <c r="Z116" s="125"/>
      <c r="AA116" s="125"/>
      <c r="AB116" s="125">
        <f t="shared" si="47"/>
        <v>0</v>
      </c>
    </row>
    <row r="117" spans="1:28" s="119" customFormat="1" x14ac:dyDescent="0.25">
      <c r="A117" s="132" t="s">
        <v>193</v>
      </c>
      <c r="B117" s="125">
        <f t="shared" si="39"/>
        <v>10998</v>
      </c>
      <c r="C117" s="125">
        <f t="shared" si="39"/>
        <v>10998</v>
      </c>
      <c r="D117" s="125">
        <f t="shared" si="39"/>
        <v>0</v>
      </c>
      <c r="E117" s="125"/>
      <c r="F117" s="125"/>
      <c r="G117" s="125">
        <f t="shared" si="40"/>
        <v>0</v>
      </c>
      <c r="H117" s="125"/>
      <c r="I117" s="125"/>
      <c r="J117" s="125">
        <f t="shared" si="41"/>
        <v>0</v>
      </c>
      <c r="K117" s="125">
        <v>10998</v>
      </c>
      <c r="L117" s="125">
        <v>10998</v>
      </c>
      <c r="M117" s="125">
        <f t="shared" si="42"/>
        <v>0</v>
      </c>
      <c r="N117" s="125"/>
      <c r="O117" s="125"/>
      <c r="P117" s="125">
        <f t="shared" si="43"/>
        <v>0</v>
      </c>
      <c r="Q117" s="125"/>
      <c r="R117" s="125"/>
      <c r="S117" s="125">
        <f t="shared" si="44"/>
        <v>0</v>
      </c>
      <c r="T117" s="125"/>
      <c r="U117" s="125"/>
      <c r="V117" s="125">
        <f t="shared" si="45"/>
        <v>0</v>
      </c>
      <c r="W117" s="125"/>
      <c r="X117" s="125"/>
      <c r="Y117" s="125">
        <f t="shared" si="46"/>
        <v>0</v>
      </c>
      <c r="Z117" s="125"/>
      <c r="AA117" s="125"/>
      <c r="AB117" s="125">
        <f t="shared" si="47"/>
        <v>0</v>
      </c>
    </row>
    <row r="118" spans="1:28" s="119" customFormat="1" x14ac:dyDescent="0.25">
      <c r="A118" s="132" t="s">
        <v>194</v>
      </c>
      <c r="B118" s="125">
        <f t="shared" si="39"/>
        <v>0</v>
      </c>
      <c r="C118" s="125">
        <f t="shared" si="39"/>
        <v>0</v>
      </c>
      <c r="D118" s="125">
        <f t="shared" si="39"/>
        <v>0</v>
      </c>
      <c r="E118" s="125"/>
      <c r="F118" s="125"/>
      <c r="G118" s="125">
        <f t="shared" si="40"/>
        <v>0</v>
      </c>
      <c r="H118" s="125"/>
      <c r="I118" s="125"/>
      <c r="J118" s="125">
        <f t="shared" si="41"/>
        <v>0</v>
      </c>
      <c r="K118" s="125"/>
      <c r="L118" s="125"/>
      <c r="M118" s="125">
        <f t="shared" si="42"/>
        <v>0</v>
      </c>
      <c r="N118" s="125"/>
      <c r="O118" s="125"/>
      <c r="P118" s="125">
        <f t="shared" si="43"/>
        <v>0</v>
      </c>
      <c r="Q118" s="125"/>
      <c r="R118" s="125"/>
      <c r="S118" s="125">
        <f t="shared" si="44"/>
        <v>0</v>
      </c>
      <c r="T118" s="125"/>
      <c r="U118" s="125"/>
      <c r="V118" s="125">
        <f t="shared" si="45"/>
        <v>0</v>
      </c>
      <c r="W118" s="125"/>
      <c r="X118" s="125"/>
      <c r="Y118" s="125">
        <f t="shared" si="46"/>
        <v>0</v>
      </c>
      <c r="Z118" s="125"/>
      <c r="AA118" s="125"/>
      <c r="AB118" s="125">
        <f t="shared" si="47"/>
        <v>0</v>
      </c>
    </row>
    <row r="119" spans="1:28" s="119" customFormat="1" x14ac:dyDescent="0.25">
      <c r="A119" s="132" t="s">
        <v>195</v>
      </c>
      <c r="B119" s="125">
        <f t="shared" si="39"/>
        <v>14999</v>
      </c>
      <c r="C119" s="125">
        <f t="shared" si="39"/>
        <v>14999</v>
      </c>
      <c r="D119" s="125">
        <f t="shared" si="39"/>
        <v>0</v>
      </c>
      <c r="E119" s="125"/>
      <c r="F119" s="125"/>
      <c r="G119" s="125">
        <f t="shared" si="40"/>
        <v>0</v>
      </c>
      <c r="H119" s="125"/>
      <c r="I119" s="125"/>
      <c r="J119" s="125">
        <f t="shared" si="41"/>
        <v>0</v>
      </c>
      <c r="K119" s="125">
        <v>14999</v>
      </c>
      <c r="L119" s="125">
        <v>14999</v>
      </c>
      <c r="M119" s="125">
        <f t="shared" si="42"/>
        <v>0</v>
      </c>
      <c r="N119" s="125"/>
      <c r="O119" s="125"/>
      <c r="P119" s="125">
        <f t="shared" si="43"/>
        <v>0</v>
      </c>
      <c r="Q119" s="125"/>
      <c r="R119" s="125"/>
      <c r="S119" s="125">
        <f t="shared" si="44"/>
        <v>0</v>
      </c>
      <c r="T119" s="125"/>
      <c r="U119" s="125"/>
      <c r="V119" s="125">
        <f t="shared" si="45"/>
        <v>0</v>
      </c>
      <c r="W119" s="125"/>
      <c r="X119" s="125"/>
      <c r="Y119" s="125">
        <f t="shared" si="46"/>
        <v>0</v>
      </c>
      <c r="Z119" s="125"/>
      <c r="AA119" s="125"/>
      <c r="AB119" s="125">
        <f t="shared" si="47"/>
        <v>0</v>
      </c>
    </row>
    <row r="120" spans="1:28" s="119" customFormat="1" x14ac:dyDescent="0.25">
      <c r="A120" s="132" t="s">
        <v>227</v>
      </c>
      <c r="B120" s="125">
        <f t="shared" si="39"/>
        <v>13998</v>
      </c>
      <c r="C120" s="125">
        <f t="shared" si="39"/>
        <v>13998</v>
      </c>
      <c r="D120" s="125">
        <f t="shared" si="39"/>
        <v>0</v>
      </c>
      <c r="E120" s="125"/>
      <c r="F120" s="125"/>
      <c r="G120" s="125">
        <f t="shared" si="40"/>
        <v>0</v>
      </c>
      <c r="H120" s="125"/>
      <c r="I120" s="125"/>
      <c r="J120" s="125">
        <f t="shared" si="41"/>
        <v>0</v>
      </c>
      <c r="K120" s="125">
        <v>13998</v>
      </c>
      <c r="L120" s="125">
        <v>13998</v>
      </c>
      <c r="M120" s="125">
        <f t="shared" si="42"/>
        <v>0</v>
      </c>
      <c r="N120" s="125"/>
      <c r="O120" s="125"/>
      <c r="P120" s="125">
        <f t="shared" si="43"/>
        <v>0</v>
      </c>
      <c r="Q120" s="125"/>
      <c r="R120" s="125"/>
      <c r="S120" s="125">
        <f t="shared" si="44"/>
        <v>0</v>
      </c>
      <c r="T120" s="125"/>
      <c r="U120" s="125"/>
      <c r="V120" s="125">
        <f t="shared" si="45"/>
        <v>0</v>
      </c>
      <c r="W120" s="125"/>
      <c r="X120" s="125"/>
      <c r="Y120" s="125">
        <f t="shared" si="46"/>
        <v>0</v>
      </c>
      <c r="Z120" s="125"/>
      <c r="AA120" s="125"/>
      <c r="AB120" s="125">
        <f t="shared" si="47"/>
        <v>0</v>
      </c>
    </row>
    <row r="121" spans="1:28" s="119" customFormat="1" x14ac:dyDescent="0.25">
      <c r="A121" s="132" t="s">
        <v>197</v>
      </c>
      <c r="B121" s="125">
        <f t="shared" si="39"/>
        <v>10998</v>
      </c>
      <c r="C121" s="125">
        <f t="shared" si="39"/>
        <v>10998</v>
      </c>
      <c r="D121" s="125">
        <f t="shared" si="39"/>
        <v>0</v>
      </c>
      <c r="E121" s="125"/>
      <c r="F121" s="125"/>
      <c r="G121" s="125">
        <f t="shared" si="40"/>
        <v>0</v>
      </c>
      <c r="H121" s="125"/>
      <c r="I121" s="125"/>
      <c r="J121" s="125">
        <f t="shared" si="41"/>
        <v>0</v>
      </c>
      <c r="K121" s="125">
        <v>10998</v>
      </c>
      <c r="L121" s="125">
        <v>10998</v>
      </c>
      <c r="M121" s="125">
        <f t="shared" si="42"/>
        <v>0</v>
      </c>
      <c r="N121" s="125"/>
      <c r="O121" s="125"/>
      <c r="P121" s="125">
        <f t="shared" si="43"/>
        <v>0</v>
      </c>
      <c r="Q121" s="125"/>
      <c r="R121" s="125"/>
      <c r="S121" s="125">
        <f t="shared" si="44"/>
        <v>0</v>
      </c>
      <c r="T121" s="125"/>
      <c r="U121" s="125"/>
      <c r="V121" s="125">
        <f t="shared" si="45"/>
        <v>0</v>
      </c>
      <c r="W121" s="125"/>
      <c r="X121" s="125"/>
      <c r="Y121" s="125">
        <f t="shared" si="46"/>
        <v>0</v>
      </c>
      <c r="Z121" s="125"/>
      <c r="AA121" s="125"/>
      <c r="AB121" s="125">
        <f t="shared" si="47"/>
        <v>0</v>
      </c>
    </row>
    <row r="122" spans="1:28" s="119" customFormat="1" x14ac:dyDescent="0.25">
      <c r="A122" s="132" t="s">
        <v>228</v>
      </c>
      <c r="B122" s="125">
        <f t="shared" si="39"/>
        <v>13998</v>
      </c>
      <c r="C122" s="125">
        <f t="shared" si="39"/>
        <v>13998</v>
      </c>
      <c r="D122" s="125">
        <f t="shared" si="39"/>
        <v>0</v>
      </c>
      <c r="E122" s="125"/>
      <c r="F122" s="125"/>
      <c r="G122" s="125">
        <f t="shared" si="40"/>
        <v>0</v>
      </c>
      <c r="H122" s="125"/>
      <c r="I122" s="125"/>
      <c r="J122" s="125">
        <f t="shared" si="41"/>
        <v>0</v>
      </c>
      <c r="K122" s="125">
        <v>13998</v>
      </c>
      <c r="L122" s="125">
        <v>13998</v>
      </c>
      <c r="M122" s="125">
        <f t="shared" si="42"/>
        <v>0</v>
      </c>
      <c r="N122" s="125"/>
      <c r="O122" s="125"/>
      <c r="P122" s="125">
        <f t="shared" si="43"/>
        <v>0</v>
      </c>
      <c r="Q122" s="125"/>
      <c r="R122" s="125"/>
      <c r="S122" s="125">
        <f t="shared" si="44"/>
        <v>0</v>
      </c>
      <c r="T122" s="125"/>
      <c r="U122" s="125"/>
      <c r="V122" s="125">
        <f t="shared" si="45"/>
        <v>0</v>
      </c>
      <c r="W122" s="125"/>
      <c r="X122" s="125"/>
      <c r="Y122" s="125">
        <f t="shared" si="46"/>
        <v>0</v>
      </c>
      <c r="Z122" s="125"/>
      <c r="AA122" s="125"/>
      <c r="AB122" s="125">
        <f t="shared" si="47"/>
        <v>0</v>
      </c>
    </row>
    <row r="123" spans="1:28" s="119" customFormat="1" x14ac:dyDescent="0.25">
      <c r="A123" s="132" t="s">
        <v>199</v>
      </c>
      <c r="B123" s="125">
        <f t="shared" si="39"/>
        <v>15999</v>
      </c>
      <c r="C123" s="125">
        <f t="shared" si="39"/>
        <v>15999</v>
      </c>
      <c r="D123" s="125">
        <f t="shared" si="39"/>
        <v>0</v>
      </c>
      <c r="E123" s="125"/>
      <c r="F123" s="125"/>
      <c r="G123" s="125">
        <f t="shared" si="40"/>
        <v>0</v>
      </c>
      <c r="H123" s="125"/>
      <c r="I123" s="125"/>
      <c r="J123" s="125">
        <f t="shared" si="41"/>
        <v>0</v>
      </c>
      <c r="K123" s="125">
        <v>15999</v>
      </c>
      <c r="L123" s="125">
        <v>15999</v>
      </c>
      <c r="M123" s="125">
        <f t="shared" si="42"/>
        <v>0</v>
      </c>
      <c r="N123" s="125"/>
      <c r="O123" s="125"/>
      <c r="P123" s="125">
        <f t="shared" si="43"/>
        <v>0</v>
      </c>
      <c r="Q123" s="125"/>
      <c r="R123" s="125"/>
      <c r="S123" s="125">
        <f t="shared" si="44"/>
        <v>0</v>
      </c>
      <c r="T123" s="125"/>
      <c r="U123" s="125"/>
      <c r="V123" s="125">
        <f t="shared" si="45"/>
        <v>0</v>
      </c>
      <c r="W123" s="125"/>
      <c r="X123" s="125"/>
      <c r="Y123" s="125">
        <f t="shared" si="46"/>
        <v>0</v>
      </c>
      <c r="Z123" s="125"/>
      <c r="AA123" s="125"/>
      <c r="AB123" s="125">
        <f t="shared" si="47"/>
        <v>0</v>
      </c>
    </row>
    <row r="124" spans="1:28" s="119" customFormat="1" x14ac:dyDescent="0.25">
      <c r="A124" s="132" t="s">
        <v>229</v>
      </c>
      <c r="B124" s="125">
        <f t="shared" si="39"/>
        <v>13998</v>
      </c>
      <c r="C124" s="125">
        <f t="shared" si="39"/>
        <v>13998</v>
      </c>
      <c r="D124" s="125">
        <f t="shared" si="39"/>
        <v>0</v>
      </c>
      <c r="E124" s="125"/>
      <c r="F124" s="125"/>
      <c r="G124" s="125">
        <f t="shared" si="40"/>
        <v>0</v>
      </c>
      <c r="H124" s="125"/>
      <c r="I124" s="125"/>
      <c r="J124" s="125">
        <f t="shared" si="41"/>
        <v>0</v>
      </c>
      <c r="K124" s="125">
        <v>13998</v>
      </c>
      <c r="L124" s="125">
        <v>13998</v>
      </c>
      <c r="M124" s="125">
        <f t="shared" si="42"/>
        <v>0</v>
      </c>
      <c r="N124" s="125"/>
      <c r="O124" s="125"/>
      <c r="P124" s="125">
        <f t="shared" si="43"/>
        <v>0</v>
      </c>
      <c r="Q124" s="125"/>
      <c r="R124" s="125"/>
      <c r="S124" s="125">
        <f t="shared" si="44"/>
        <v>0</v>
      </c>
      <c r="T124" s="125"/>
      <c r="U124" s="125"/>
      <c r="V124" s="125">
        <f t="shared" si="45"/>
        <v>0</v>
      </c>
      <c r="W124" s="125"/>
      <c r="X124" s="125"/>
      <c r="Y124" s="125">
        <f t="shared" si="46"/>
        <v>0</v>
      </c>
      <c r="Z124" s="125"/>
      <c r="AA124" s="125"/>
      <c r="AB124" s="125">
        <f t="shared" si="47"/>
        <v>0</v>
      </c>
    </row>
    <row r="125" spans="1:28" s="119" customFormat="1" x14ac:dyDescent="0.25">
      <c r="A125" s="132" t="s">
        <v>230</v>
      </c>
      <c r="B125" s="125">
        <f t="shared" si="39"/>
        <v>13998</v>
      </c>
      <c r="C125" s="125">
        <f t="shared" si="39"/>
        <v>13998</v>
      </c>
      <c r="D125" s="125">
        <f t="shared" si="39"/>
        <v>0</v>
      </c>
      <c r="E125" s="125"/>
      <c r="F125" s="125"/>
      <c r="G125" s="125">
        <f t="shared" si="40"/>
        <v>0</v>
      </c>
      <c r="H125" s="125"/>
      <c r="I125" s="125"/>
      <c r="J125" s="125">
        <f t="shared" si="41"/>
        <v>0</v>
      </c>
      <c r="K125" s="125">
        <v>13998</v>
      </c>
      <c r="L125" s="125">
        <v>13998</v>
      </c>
      <c r="M125" s="125">
        <f t="shared" si="42"/>
        <v>0</v>
      </c>
      <c r="N125" s="125"/>
      <c r="O125" s="125"/>
      <c r="P125" s="125">
        <f t="shared" si="43"/>
        <v>0</v>
      </c>
      <c r="Q125" s="125"/>
      <c r="R125" s="125"/>
      <c r="S125" s="125">
        <f t="shared" si="44"/>
        <v>0</v>
      </c>
      <c r="T125" s="125"/>
      <c r="U125" s="125"/>
      <c r="V125" s="125">
        <f t="shared" si="45"/>
        <v>0</v>
      </c>
      <c r="W125" s="125"/>
      <c r="X125" s="125"/>
      <c r="Y125" s="125">
        <f t="shared" si="46"/>
        <v>0</v>
      </c>
      <c r="Z125" s="125"/>
      <c r="AA125" s="125"/>
      <c r="AB125" s="125">
        <f t="shared" si="47"/>
        <v>0</v>
      </c>
    </row>
    <row r="126" spans="1:28" s="119" customFormat="1" x14ac:dyDescent="0.25">
      <c r="A126" s="132" t="s">
        <v>202</v>
      </c>
      <c r="B126" s="125">
        <f t="shared" si="39"/>
        <v>0</v>
      </c>
      <c r="C126" s="125">
        <f t="shared" si="39"/>
        <v>0</v>
      </c>
      <c r="D126" s="125">
        <f t="shared" si="39"/>
        <v>0</v>
      </c>
      <c r="E126" s="125"/>
      <c r="F126" s="125"/>
      <c r="G126" s="125">
        <f t="shared" si="40"/>
        <v>0</v>
      </c>
      <c r="H126" s="125"/>
      <c r="I126" s="125"/>
      <c r="J126" s="125">
        <f t="shared" si="41"/>
        <v>0</v>
      </c>
      <c r="K126" s="125"/>
      <c r="L126" s="125"/>
      <c r="M126" s="125">
        <f t="shared" si="42"/>
        <v>0</v>
      </c>
      <c r="N126" s="125"/>
      <c r="O126" s="125"/>
      <c r="P126" s="125">
        <f t="shared" si="43"/>
        <v>0</v>
      </c>
      <c r="Q126" s="125"/>
      <c r="R126" s="125"/>
      <c r="S126" s="125">
        <f t="shared" si="44"/>
        <v>0</v>
      </c>
      <c r="T126" s="125"/>
      <c r="U126" s="125"/>
      <c r="V126" s="125">
        <f t="shared" si="45"/>
        <v>0</v>
      </c>
      <c r="W126" s="125"/>
      <c r="X126" s="125"/>
      <c r="Y126" s="125">
        <f t="shared" si="46"/>
        <v>0</v>
      </c>
      <c r="Z126" s="125"/>
      <c r="AA126" s="125"/>
      <c r="AB126" s="125">
        <f t="shared" si="47"/>
        <v>0</v>
      </c>
    </row>
    <row r="127" spans="1:28" s="119" customFormat="1" x14ac:dyDescent="0.25">
      <c r="A127" s="132" t="s">
        <v>203</v>
      </c>
      <c r="B127" s="125">
        <f t="shared" si="39"/>
        <v>13998</v>
      </c>
      <c r="C127" s="125">
        <f t="shared" si="39"/>
        <v>13998</v>
      </c>
      <c r="D127" s="125">
        <f t="shared" si="39"/>
        <v>0</v>
      </c>
      <c r="E127" s="125"/>
      <c r="F127" s="125"/>
      <c r="G127" s="125">
        <f t="shared" si="40"/>
        <v>0</v>
      </c>
      <c r="H127" s="125"/>
      <c r="I127" s="125"/>
      <c r="J127" s="125">
        <f t="shared" si="41"/>
        <v>0</v>
      </c>
      <c r="K127" s="125">
        <v>13998</v>
      </c>
      <c r="L127" s="125">
        <v>13998</v>
      </c>
      <c r="M127" s="125">
        <f t="shared" si="42"/>
        <v>0</v>
      </c>
      <c r="N127" s="125"/>
      <c r="O127" s="125"/>
      <c r="P127" s="125">
        <f t="shared" si="43"/>
        <v>0</v>
      </c>
      <c r="Q127" s="125"/>
      <c r="R127" s="125"/>
      <c r="S127" s="125">
        <f t="shared" si="44"/>
        <v>0</v>
      </c>
      <c r="T127" s="125"/>
      <c r="U127" s="125"/>
      <c r="V127" s="125">
        <f t="shared" si="45"/>
        <v>0</v>
      </c>
      <c r="W127" s="125"/>
      <c r="X127" s="125"/>
      <c r="Y127" s="125">
        <f t="shared" si="46"/>
        <v>0</v>
      </c>
      <c r="Z127" s="125"/>
      <c r="AA127" s="125"/>
      <c r="AB127" s="125">
        <f t="shared" si="47"/>
        <v>0</v>
      </c>
    </row>
    <row r="128" spans="1:28" s="119" customFormat="1" x14ac:dyDescent="0.25">
      <c r="A128" s="132" t="s">
        <v>231</v>
      </c>
      <c r="B128" s="125">
        <f t="shared" si="39"/>
        <v>0</v>
      </c>
      <c r="C128" s="125">
        <f t="shared" si="39"/>
        <v>0</v>
      </c>
      <c r="D128" s="125">
        <f t="shared" si="39"/>
        <v>0</v>
      </c>
      <c r="E128" s="125"/>
      <c r="F128" s="125"/>
      <c r="G128" s="125">
        <f t="shared" si="40"/>
        <v>0</v>
      </c>
      <c r="H128" s="125"/>
      <c r="I128" s="125"/>
      <c r="J128" s="125">
        <f t="shared" si="41"/>
        <v>0</v>
      </c>
      <c r="K128" s="125"/>
      <c r="L128" s="125"/>
      <c r="M128" s="125">
        <f t="shared" si="42"/>
        <v>0</v>
      </c>
      <c r="N128" s="125"/>
      <c r="O128" s="125"/>
      <c r="P128" s="125">
        <f t="shared" si="43"/>
        <v>0</v>
      </c>
      <c r="Q128" s="125"/>
      <c r="R128" s="125"/>
      <c r="S128" s="125">
        <f t="shared" si="44"/>
        <v>0</v>
      </c>
      <c r="T128" s="125"/>
      <c r="U128" s="125"/>
      <c r="V128" s="125">
        <f t="shared" si="45"/>
        <v>0</v>
      </c>
      <c r="W128" s="125"/>
      <c r="X128" s="125"/>
      <c r="Y128" s="125">
        <f t="shared" si="46"/>
        <v>0</v>
      </c>
      <c r="Z128" s="125"/>
      <c r="AA128" s="125"/>
      <c r="AB128" s="125">
        <f t="shared" si="47"/>
        <v>0</v>
      </c>
    </row>
    <row r="129" spans="1:28" s="119" customFormat="1" x14ac:dyDescent="0.25">
      <c r="A129" s="132" t="s">
        <v>205</v>
      </c>
      <c r="B129" s="125">
        <f t="shared" si="39"/>
        <v>13998</v>
      </c>
      <c r="C129" s="125">
        <f t="shared" si="39"/>
        <v>13998</v>
      </c>
      <c r="D129" s="125">
        <f t="shared" si="39"/>
        <v>0</v>
      </c>
      <c r="E129" s="125"/>
      <c r="F129" s="125"/>
      <c r="G129" s="125">
        <f t="shared" si="40"/>
        <v>0</v>
      </c>
      <c r="H129" s="125"/>
      <c r="I129" s="125"/>
      <c r="J129" s="125">
        <f t="shared" si="41"/>
        <v>0</v>
      </c>
      <c r="K129" s="125">
        <v>13998</v>
      </c>
      <c r="L129" s="125">
        <v>13998</v>
      </c>
      <c r="M129" s="125">
        <f t="shared" si="42"/>
        <v>0</v>
      </c>
      <c r="N129" s="125"/>
      <c r="O129" s="125"/>
      <c r="P129" s="125">
        <f t="shared" si="43"/>
        <v>0</v>
      </c>
      <c r="Q129" s="125"/>
      <c r="R129" s="125"/>
      <c r="S129" s="125">
        <f t="shared" si="44"/>
        <v>0</v>
      </c>
      <c r="T129" s="125"/>
      <c r="U129" s="125"/>
      <c r="V129" s="125">
        <f t="shared" si="45"/>
        <v>0</v>
      </c>
      <c r="W129" s="125"/>
      <c r="X129" s="125"/>
      <c r="Y129" s="125">
        <f t="shared" si="46"/>
        <v>0</v>
      </c>
      <c r="Z129" s="125"/>
      <c r="AA129" s="125"/>
      <c r="AB129" s="125">
        <f t="shared" si="47"/>
        <v>0</v>
      </c>
    </row>
    <row r="130" spans="1:28" s="119" customFormat="1" x14ac:dyDescent="0.25">
      <c r="A130" s="132" t="s">
        <v>206</v>
      </c>
      <c r="B130" s="125">
        <f t="shared" si="39"/>
        <v>15999</v>
      </c>
      <c r="C130" s="125">
        <f t="shared" si="39"/>
        <v>15999</v>
      </c>
      <c r="D130" s="125">
        <f t="shared" si="39"/>
        <v>0</v>
      </c>
      <c r="E130" s="125"/>
      <c r="F130" s="125"/>
      <c r="G130" s="125">
        <f t="shared" si="40"/>
        <v>0</v>
      </c>
      <c r="H130" s="125"/>
      <c r="I130" s="125"/>
      <c r="J130" s="125">
        <f t="shared" si="41"/>
        <v>0</v>
      </c>
      <c r="K130" s="125">
        <v>15999</v>
      </c>
      <c r="L130" s="125">
        <v>15999</v>
      </c>
      <c r="M130" s="125">
        <f t="shared" si="42"/>
        <v>0</v>
      </c>
      <c r="N130" s="125"/>
      <c r="O130" s="125"/>
      <c r="P130" s="125">
        <f t="shared" si="43"/>
        <v>0</v>
      </c>
      <c r="Q130" s="125"/>
      <c r="R130" s="125"/>
      <c r="S130" s="125">
        <f t="shared" si="44"/>
        <v>0</v>
      </c>
      <c r="T130" s="125"/>
      <c r="U130" s="125"/>
      <c r="V130" s="125">
        <f t="shared" si="45"/>
        <v>0</v>
      </c>
      <c r="W130" s="125"/>
      <c r="X130" s="125"/>
      <c r="Y130" s="125">
        <f t="shared" si="46"/>
        <v>0</v>
      </c>
      <c r="Z130" s="125"/>
      <c r="AA130" s="125"/>
      <c r="AB130" s="125">
        <f t="shared" si="47"/>
        <v>0</v>
      </c>
    </row>
    <row r="131" spans="1:28" s="119" customFormat="1" x14ac:dyDescent="0.25">
      <c r="A131" s="132" t="s">
        <v>207</v>
      </c>
      <c r="B131" s="125">
        <f t="shared" si="39"/>
        <v>10998</v>
      </c>
      <c r="C131" s="125">
        <f t="shared" si="39"/>
        <v>10998</v>
      </c>
      <c r="D131" s="125">
        <f t="shared" si="39"/>
        <v>0</v>
      </c>
      <c r="E131" s="125"/>
      <c r="F131" s="125"/>
      <c r="G131" s="125">
        <f t="shared" si="40"/>
        <v>0</v>
      </c>
      <c r="H131" s="125"/>
      <c r="I131" s="125"/>
      <c r="J131" s="125">
        <f t="shared" si="41"/>
        <v>0</v>
      </c>
      <c r="K131" s="125">
        <v>10998</v>
      </c>
      <c r="L131" s="125">
        <v>10998</v>
      </c>
      <c r="M131" s="125">
        <f t="shared" si="42"/>
        <v>0</v>
      </c>
      <c r="N131" s="125"/>
      <c r="O131" s="125"/>
      <c r="P131" s="125">
        <f t="shared" si="43"/>
        <v>0</v>
      </c>
      <c r="Q131" s="125"/>
      <c r="R131" s="125"/>
      <c r="S131" s="125">
        <f t="shared" si="44"/>
        <v>0</v>
      </c>
      <c r="T131" s="125"/>
      <c r="U131" s="125"/>
      <c r="V131" s="125">
        <f t="shared" si="45"/>
        <v>0</v>
      </c>
      <c r="W131" s="125"/>
      <c r="X131" s="125"/>
      <c r="Y131" s="125">
        <f t="shared" si="46"/>
        <v>0</v>
      </c>
      <c r="Z131" s="125"/>
      <c r="AA131" s="125"/>
      <c r="AB131" s="125">
        <f t="shared" si="47"/>
        <v>0</v>
      </c>
    </row>
    <row r="132" spans="1:28" s="119" customFormat="1" x14ac:dyDescent="0.25">
      <c r="A132" s="132" t="s">
        <v>208</v>
      </c>
      <c r="B132" s="125">
        <f t="shared" si="39"/>
        <v>15999</v>
      </c>
      <c r="C132" s="125">
        <f t="shared" si="39"/>
        <v>15999</v>
      </c>
      <c r="D132" s="125">
        <f t="shared" si="39"/>
        <v>0</v>
      </c>
      <c r="E132" s="125"/>
      <c r="F132" s="125"/>
      <c r="G132" s="125">
        <f t="shared" si="40"/>
        <v>0</v>
      </c>
      <c r="H132" s="125"/>
      <c r="I132" s="125"/>
      <c r="J132" s="125">
        <f t="shared" si="41"/>
        <v>0</v>
      </c>
      <c r="K132" s="125">
        <v>15999</v>
      </c>
      <c r="L132" s="125">
        <v>15999</v>
      </c>
      <c r="M132" s="125">
        <f t="shared" si="42"/>
        <v>0</v>
      </c>
      <c r="N132" s="125"/>
      <c r="O132" s="125"/>
      <c r="P132" s="125">
        <f t="shared" si="43"/>
        <v>0</v>
      </c>
      <c r="Q132" s="125"/>
      <c r="R132" s="125"/>
      <c r="S132" s="125">
        <f t="shared" si="44"/>
        <v>0</v>
      </c>
      <c r="T132" s="125"/>
      <c r="U132" s="125"/>
      <c r="V132" s="125">
        <f t="shared" si="45"/>
        <v>0</v>
      </c>
      <c r="W132" s="125"/>
      <c r="X132" s="125"/>
      <c r="Y132" s="125">
        <f t="shared" si="46"/>
        <v>0</v>
      </c>
      <c r="Z132" s="125"/>
      <c r="AA132" s="125"/>
      <c r="AB132" s="125">
        <f t="shared" si="47"/>
        <v>0</v>
      </c>
    </row>
    <row r="133" spans="1:28" s="119" customFormat="1" x14ac:dyDescent="0.25">
      <c r="A133" s="132" t="s">
        <v>209</v>
      </c>
      <c r="B133" s="125">
        <f t="shared" si="39"/>
        <v>0</v>
      </c>
      <c r="C133" s="125">
        <f t="shared" si="39"/>
        <v>0</v>
      </c>
      <c r="D133" s="125">
        <f t="shared" si="39"/>
        <v>0</v>
      </c>
      <c r="E133" s="125"/>
      <c r="F133" s="125"/>
      <c r="G133" s="125">
        <f t="shared" si="40"/>
        <v>0</v>
      </c>
      <c r="H133" s="125"/>
      <c r="I133" s="125"/>
      <c r="J133" s="125">
        <f t="shared" si="41"/>
        <v>0</v>
      </c>
      <c r="K133" s="125"/>
      <c r="L133" s="125"/>
      <c r="M133" s="125">
        <f t="shared" si="42"/>
        <v>0</v>
      </c>
      <c r="N133" s="125"/>
      <c r="O133" s="125"/>
      <c r="P133" s="125">
        <f t="shared" si="43"/>
        <v>0</v>
      </c>
      <c r="Q133" s="125"/>
      <c r="R133" s="125"/>
      <c r="S133" s="125">
        <f t="shared" si="44"/>
        <v>0</v>
      </c>
      <c r="T133" s="125"/>
      <c r="U133" s="125"/>
      <c r="V133" s="125">
        <f t="shared" si="45"/>
        <v>0</v>
      </c>
      <c r="W133" s="125"/>
      <c r="X133" s="125"/>
      <c r="Y133" s="125">
        <f t="shared" si="46"/>
        <v>0</v>
      </c>
      <c r="Z133" s="125"/>
      <c r="AA133" s="125"/>
      <c r="AB133" s="125">
        <f t="shared" si="47"/>
        <v>0</v>
      </c>
    </row>
    <row r="134" spans="1:28" s="119" customFormat="1" x14ac:dyDescent="0.25">
      <c r="A134" s="132" t="s">
        <v>232</v>
      </c>
      <c r="B134" s="125">
        <f t="shared" si="39"/>
        <v>13998</v>
      </c>
      <c r="C134" s="125">
        <f t="shared" si="39"/>
        <v>13998</v>
      </c>
      <c r="D134" s="125">
        <f t="shared" si="39"/>
        <v>0</v>
      </c>
      <c r="E134" s="125"/>
      <c r="F134" s="125"/>
      <c r="G134" s="125">
        <f t="shared" si="40"/>
        <v>0</v>
      </c>
      <c r="H134" s="125"/>
      <c r="I134" s="125"/>
      <c r="J134" s="125">
        <f t="shared" si="41"/>
        <v>0</v>
      </c>
      <c r="K134" s="125">
        <v>13998</v>
      </c>
      <c r="L134" s="125">
        <v>13998</v>
      </c>
      <c r="M134" s="125">
        <f t="shared" si="42"/>
        <v>0</v>
      </c>
      <c r="N134" s="125"/>
      <c r="O134" s="125"/>
      <c r="P134" s="125">
        <f t="shared" si="43"/>
        <v>0</v>
      </c>
      <c r="Q134" s="125"/>
      <c r="R134" s="125"/>
      <c r="S134" s="125">
        <f t="shared" si="44"/>
        <v>0</v>
      </c>
      <c r="T134" s="125"/>
      <c r="U134" s="125"/>
      <c r="V134" s="125">
        <f t="shared" si="45"/>
        <v>0</v>
      </c>
      <c r="W134" s="125"/>
      <c r="X134" s="125"/>
      <c r="Y134" s="125">
        <f t="shared" si="46"/>
        <v>0</v>
      </c>
      <c r="Z134" s="125"/>
      <c r="AA134" s="125"/>
      <c r="AB134" s="125">
        <f t="shared" si="47"/>
        <v>0</v>
      </c>
    </row>
    <row r="135" spans="1:28" s="119" customFormat="1" x14ac:dyDescent="0.25">
      <c r="A135" s="132" t="s">
        <v>233</v>
      </c>
      <c r="B135" s="125">
        <f t="shared" si="39"/>
        <v>13998</v>
      </c>
      <c r="C135" s="125">
        <f t="shared" si="39"/>
        <v>13998</v>
      </c>
      <c r="D135" s="125">
        <f t="shared" si="39"/>
        <v>0</v>
      </c>
      <c r="E135" s="125"/>
      <c r="F135" s="125"/>
      <c r="G135" s="125">
        <f t="shared" si="40"/>
        <v>0</v>
      </c>
      <c r="H135" s="125"/>
      <c r="I135" s="125"/>
      <c r="J135" s="125">
        <f t="shared" si="41"/>
        <v>0</v>
      </c>
      <c r="K135" s="125">
        <v>13998</v>
      </c>
      <c r="L135" s="125">
        <v>13998</v>
      </c>
      <c r="M135" s="125">
        <f t="shared" si="42"/>
        <v>0</v>
      </c>
      <c r="N135" s="125"/>
      <c r="O135" s="125"/>
      <c r="P135" s="125">
        <f t="shared" si="43"/>
        <v>0</v>
      </c>
      <c r="Q135" s="125"/>
      <c r="R135" s="125"/>
      <c r="S135" s="125">
        <f t="shared" si="44"/>
        <v>0</v>
      </c>
      <c r="T135" s="125"/>
      <c r="U135" s="125"/>
      <c r="V135" s="125">
        <f t="shared" si="45"/>
        <v>0</v>
      </c>
      <c r="W135" s="125"/>
      <c r="X135" s="125"/>
      <c r="Y135" s="125">
        <f t="shared" si="46"/>
        <v>0</v>
      </c>
      <c r="Z135" s="125"/>
      <c r="AA135" s="125"/>
      <c r="AB135" s="125">
        <f t="shared" si="47"/>
        <v>0</v>
      </c>
    </row>
    <row r="136" spans="1:28" s="119" customFormat="1" x14ac:dyDescent="0.25">
      <c r="A136" s="132" t="s">
        <v>212</v>
      </c>
      <c r="B136" s="125">
        <f t="shared" si="39"/>
        <v>0</v>
      </c>
      <c r="C136" s="125">
        <f t="shared" si="39"/>
        <v>0</v>
      </c>
      <c r="D136" s="125">
        <f t="shared" si="39"/>
        <v>0</v>
      </c>
      <c r="E136" s="125"/>
      <c r="F136" s="125"/>
      <c r="G136" s="125">
        <f t="shared" si="40"/>
        <v>0</v>
      </c>
      <c r="H136" s="125"/>
      <c r="I136" s="125"/>
      <c r="J136" s="125">
        <f t="shared" si="41"/>
        <v>0</v>
      </c>
      <c r="K136" s="125"/>
      <c r="L136" s="125"/>
      <c r="M136" s="125">
        <f t="shared" si="42"/>
        <v>0</v>
      </c>
      <c r="N136" s="125"/>
      <c r="O136" s="125"/>
      <c r="P136" s="125">
        <f t="shared" si="43"/>
        <v>0</v>
      </c>
      <c r="Q136" s="125"/>
      <c r="R136" s="125"/>
      <c r="S136" s="125">
        <f t="shared" si="44"/>
        <v>0</v>
      </c>
      <c r="T136" s="125"/>
      <c r="U136" s="125"/>
      <c r="V136" s="125">
        <f t="shared" si="45"/>
        <v>0</v>
      </c>
      <c r="W136" s="125"/>
      <c r="X136" s="125"/>
      <c r="Y136" s="125">
        <f t="shared" si="46"/>
        <v>0</v>
      </c>
      <c r="Z136" s="125"/>
      <c r="AA136" s="125"/>
      <c r="AB136" s="125">
        <f t="shared" si="47"/>
        <v>0</v>
      </c>
    </row>
    <row r="137" spans="1:28" s="119" customFormat="1" x14ac:dyDescent="0.25">
      <c r="A137" s="132" t="s">
        <v>213</v>
      </c>
      <c r="B137" s="125">
        <f t="shared" si="39"/>
        <v>15999</v>
      </c>
      <c r="C137" s="125">
        <f t="shared" si="39"/>
        <v>15999</v>
      </c>
      <c r="D137" s="125">
        <f t="shared" si="39"/>
        <v>0</v>
      </c>
      <c r="E137" s="125"/>
      <c r="F137" s="125"/>
      <c r="G137" s="125">
        <f t="shared" si="40"/>
        <v>0</v>
      </c>
      <c r="H137" s="125"/>
      <c r="I137" s="125"/>
      <c r="J137" s="125">
        <f t="shared" si="41"/>
        <v>0</v>
      </c>
      <c r="K137" s="125">
        <v>15999</v>
      </c>
      <c r="L137" s="125">
        <v>15999</v>
      </c>
      <c r="M137" s="125">
        <f t="shared" si="42"/>
        <v>0</v>
      </c>
      <c r="N137" s="125"/>
      <c r="O137" s="125"/>
      <c r="P137" s="125">
        <f t="shared" si="43"/>
        <v>0</v>
      </c>
      <c r="Q137" s="125"/>
      <c r="R137" s="125"/>
      <c r="S137" s="125">
        <f t="shared" si="44"/>
        <v>0</v>
      </c>
      <c r="T137" s="125"/>
      <c r="U137" s="125"/>
      <c r="V137" s="125">
        <f t="shared" si="45"/>
        <v>0</v>
      </c>
      <c r="W137" s="125"/>
      <c r="X137" s="125"/>
      <c r="Y137" s="125">
        <f t="shared" si="46"/>
        <v>0</v>
      </c>
      <c r="Z137" s="125"/>
      <c r="AA137" s="125"/>
      <c r="AB137" s="125">
        <f t="shared" si="47"/>
        <v>0</v>
      </c>
    </row>
    <row r="138" spans="1:28" s="119" customFormat="1" x14ac:dyDescent="0.25">
      <c r="A138" s="132" t="s">
        <v>234</v>
      </c>
      <c r="B138" s="125">
        <f t="shared" si="39"/>
        <v>10998</v>
      </c>
      <c r="C138" s="125">
        <f t="shared" si="39"/>
        <v>10998</v>
      </c>
      <c r="D138" s="125">
        <f t="shared" si="39"/>
        <v>0</v>
      </c>
      <c r="E138" s="125"/>
      <c r="F138" s="125"/>
      <c r="G138" s="125">
        <f t="shared" si="40"/>
        <v>0</v>
      </c>
      <c r="H138" s="125"/>
      <c r="I138" s="125"/>
      <c r="J138" s="125">
        <f t="shared" si="41"/>
        <v>0</v>
      </c>
      <c r="K138" s="125">
        <v>10998</v>
      </c>
      <c r="L138" s="125">
        <v>10998</v>
      </c>
      <c r="M138" s="125">
        <f t="shared" si="42"/>
        <v>0</v>
      </c>
      <c r="N138" s="125"/>
      <c r="O138" s="125"/>
      <c r="P138" s="125">
        <f t="shared" si="43"/>
        <v>0</v>
      </c>
      <c r="Q138" s="125"/>
      <c r="R138" s="125"/>
      <c r="S138" s="125">
        <f t="shared" si="44"/>
        <v>0</v>
      </c>
      <c r="T138" s="125"/>
      <c r="U138" s="125"/>
      <c r="V138" s="125">
        <f t="shared" si="45"/>
        <v>0</v>
      </c>
      <c r="W138" s="125"/>
      <c r="X138" s="125"/>
      <c r="Y138" s="125">
        <f t="shared" si="46"/>
        <v>0</v>
      </c>
      <c r="Z138" s="125"/>
      <c r="AA138" s="125"/>
      <c r="AB138" s="125">
        <f t="shared" si="47"/>
        <v>0</v>
      </c>
    </row>
    <row r="139" spans="1:28" s="119" customFormat="1" x14ac:dyDescent="0.25">
      <c r="A139" s="132" t="s">
        <v>215</v>
      </c>
      <c r="B139" s="125">
        <f t="shared" si="39"/>
        <v>13998</v>
      </c>
      <c r="C139" s="125">
        <f t="shared" si="39"/>
        <v>13998</v>
      </c>
      <c r="D139" s="125">
        <f t="shared" si="39"/>
        <v>0</v>
      </c>
      <c r="E139" s="125"/>
      <c r="F139" s="125"/>
      <c r="G139" s="125">
        <f t="shared" si="40"/>
        <v>0</v>
      </c>
      <c r="H139" s="125"/>
      <c r="I139" s="125"/>
      <c r="J139" s="125">
        <f t="shared" si="41"/>
        <v>0</v>
      </c>
      <c r="K139" s="125">
        <v>13998</v>
      </c>
      <c r="L139" s="125">
        <v>13998</v>
      </c>
      <c r="M139" s="125">
        <f t="shared" si="42"/>
        <v>0</v>
      </c>
      <c r="N139" s="125"/>
      <c r="O139" s="125"/>
      <c r="P139" s="125">
        <f t="shared" si="43"/>
        <v>0</v>
      </c>
      <c r="Q139" s="125"/>
      <c r="R139" s="125"/>
      <c r="S139" s="125">
        <f t="shared" si="44"/>
        <v>0</v>
      </c>
      <c r="T139" s="125"/>
      <c r="U139" s="125"/>
      <c r="V139" s="125">
        <f t="shared" si="45"/>
        <v>0</v>
      </c>
      <c r="W139" s="125"/>
      <c r="X139" s="125"/>
      <c r="Y139" s="125">
        <f t="shared" si="46"/>
        <v>0</v>
      </c>
      <c r="Z139" s="125"/>
      <c r="AA139" s="125"/>
      <c r="AB139" s="125">
        <f t="shared" si="47"/>
        <v>0</v>
      </c>
    </row>
    <row r="140" spans="1:28" s="119" customFormat="1" x14ac:dyDescent="0.25">
      <c r="A140" s="132" t="s">
        <v>216</v>
      </c>
      <c r="B140" s="125">
        <f t="shared" si="39"/>
        <v>10998</v>
      </c>
      <c r="C140" s="125">
        <f t="shared" si="39"/>
        <v>10998</v>
      </c>
      <c r="D140" s="125">
        <f t="shared" si="39"/>
        <v>0</v>
      </c>
      <c r="E140" s="125"/>
      <c r="F140" s="125"/>
      <c r="G140" s="125">
        <f t="shared" si="40"/>
        <v>0</v>
      </c>
      <c r="H140" s="125"/>
      <c r="I140" s="125"/>
      <c r="J140" s="125">
        <f t="shared" si="41"/>
        <v>0</v>
      </c>
      <c r="K140" s="125">
        <v>10998</v>
      </c>
      <c r="L140" s="125">
        <v>10998</v>
      </c>
      <c r="M140" s="125">
        <f t="shared" si="42"/>
        <v>0</v>
      </c>
      <c r="N140" s="125"/>
      <c r="O140" s="125"/>
      <c r="P140" s="125">
        <f t="shared" si="43"/>
        <v>0</v>
      </c>
      <c r="Q140" s="125"/>
      <c r="R140" s="125"/>
      <c r="S140" s="125">
        <f t="shared" si="44"/>
        <v>0</v>
      </c>
      <c r="T140" s="125"/>
      <c r="U140" s="125"/>
      <c r="V140" s="125">
        <f t="shared" si="45"/>
        <v>0</v>
      </c>
      <c r="W140" s="125"/>
      <c r="X140" s="125"/>
      <c r="Y140" s="125">
        <f t="shared" si="46"/>
        <v>0</v>
      </c>
      <c r="Z140" s="125"/>
      <c r="AA140" s="125"/>
      <c r="AB140" s="125">
        <f t="shared" si="47"/>
        <v>0</v>
      </c>
    </row>
    <row r="141" spans="1:28" s="119" customFormat="1" x14ac:dyDescent="0.25">
      <c r="A141" s="132" t="s">
        <v>235</v>
      </c>
      <c r="B141" s="125">
        <f t="shared" si="39"/>
        <v>10998</v>
      </c>
      <c r="C141" s="125">
        <f t="shared" si="39"/>
        <v>10998</v>
      </c>
      <c r="D141" s="125">
        <f t="shared" si="39"/>
        <v>0</v>
      </c>
      <c r="E141" s="125"/>
      <c r="F141" s="125"/>
      <c r="G141" s="125">
        <f t="shared" si="40"/>
        <v>0</v>
      </c>
      <c r="H141" s="125"/>
      <c r="I141" s="125"/>
      <c r="J141" s="125">
        <f t="shared" si="41"/>
        <v>0</v>
      </c>
      <c r="K141" s="125">
        <v>10998</v>
      </c>
      <c r="L141" s="125">
        <v>10998</v>
      </c>
      <c r="M141" s="125">
        <f t="shared" si="42"/>
        <v>0</v>
      </c>
      <c r="N141" s="125"/>
      <c r="O141" s="125"/>
      <c r="P141" s="125">
        <f t="shared" si="43"/>
        <v>0</v>
      </c>
      <c r="Q141" s="125"/>
      <c r="R141" s="125"/>
      <c r="S141" s="125">
        <f t="shared" si="44"/>
        <v>0</v>
      </c>
      <c r="T141" s="125"/>
      <c r="U141" s="125"/>
      <c r="V141" s="125">
        <f t="shared" si="45"/>
        <v>0</v>
      </c>
      <c r="W141" s="125"/>
      <c r="X141" s="125"/>
      <c r="Y141" s="125">
        <f t="shared" si="46"/>
        <v>0</v>
      </c>
      <c r="Z141" s="125"/>
      <c r="AA141" s="125"/>
      <c r="AB141" s="125">
        <f t="shared" si="47"/>
        <v>0</v>
      </c>
    </row>
    <row r="142" spans="1:28" s="119" customFormat="1" x14ac:dyDescent="0.25">
      <c r="A142" s="132" t="s">
        <v>218</v>
      </c>
      <c r="B142" s="125">
        <f t="shared" si="39"/>
        <v>4000</v>
      </c>
      <c r="C142" s="125">
        <f t="shared" si="39"/>
        <v>4000</v>
      </c>
      <c r="D142" s="125">
        <f t="shared" si="39"/>
        <v>0</v>
      </c>
      <c r="E142" s="125"/>
      <c r="F142" s="125"/>
      <c r="G142" s="125">
        <f t="shared" si="40"/>
        <v>0</v>
      </c>
      <c r="H142" s="125"/>
      <c r="I142" s="125"/>
      <c r="J142" s="125">
        <f t="shared" si="41"/>
        <v>0</v>
      </c>
      <c r="K142" s="125">
        <v>4000</v>
      </c>
      <c r="L142" s="125">
        <v>4000</v>
      </c>
      <c r="M142" s="125">
        <f t="shared" si="42"/>
        <v>0</v>
      </c>
      <c r="N142" s="125"/>
      <c r="O142" s="125"/>
      <c r="P142" s="125">
        <f t="shared" si="43"/>
        <v>0</v>
      </c>
      <c r="Q142" s="125"/>
      <c r="R142" s="125"/>
      <c r="S142" s="125">
        <f t="shared" si="44"/>
        <v>0</v>
      </c>
      <c r="T142" s="125"/>
      <c r="U142" s="125"/>
      <c r="V142" s="125">
        <f t="shared" si="45"/>
        <v>0</v>
      </c>
      <c r="W142" s="125"/>
      <c r="X142" s="125"/>
      <c r="Y142" s="125">
        <f t="shared" si="46"/>
        <v>0</v>
      </c>
      <c r="Z142" s="125"/>
      <c r="AA142" s="125"/>
      <c r="AB142" s="125">
        <f t="shared" si="47"/>
        <v>0</v>
      </c>
    </row>
    <row r="143" spans="1:28" s="119" customFormat="1" x14ac:dyDescent="0.25">
      <c r="A143" s="132" t="s">
        <v>219</v>
      </c>
      <c r="B143" s="125">
        <f t="shared" si="39"/>
        <v>9000</v>
      </c>
      <c r="C143" s="125">
        <f t="shared" si="39"/>
        <v>9000</v>
      </c>
      <c r="D143" s="125">
        <f t="shared" si="39"/>
        <v>0</v>
      </c>
      <c r="E143" s="125"/>
      <c r="F143" s="125"/>
      <c r="G143" s="125">
        <f t="shared" si="40"/>
        <v>0</v>
      </c>
      <c r="H143" s="125"/>
      <c r="I143" s="125"/>
      <c r="J143" s="125">
        <f t="shared" si="41"/>
        <v>0</v>
      </c>
      <c r="K143" s="125">
        <v>9000</v>
      </c>
      <c r="L143" s="125">
        <v>9000</v>
      </c>
      <c r="M143" s="125">
        <f t="shared" si="42"/>
        <v>0</v>
      </c>
      <c r="N143" s="125"/>
      <c r="O143" s="125"/>
      <c r="P143" s="125">
        <f t="shared" si="43"/>
        <v>0</v>
      </c>
      <c r="Q143" s="125"/>
      <c r="R143" s="125"/>
      <c r="S143" s="125">
        <f t="shared" si="44"/>
        <v>0</v>
      </c>
      <c r="T143" s="125"/>
      <c r="U143" s="125"/>
      <c r="V143" s="125">
        <f t="shared" si="45"/>
        <v>0</v>
      </c>
      <c r="W143" s="125"/>
      <c r="X143" s="125"/>
      <c r="Y143" s="125">
        <f t="shared" si="46"/>
        <v>0</v>
      </c>
      <c r="Z143" s="125"/>
      <c r="AA143" s="125"/>
      <c r="AB143" s="125">
        <f t="shared" si="47"/>
        <v>0</v>
      </c>
    </row>
    <row r="144" spans="1:28" s="119" customFormat="1" x14ac:dyDescent="0.25">
      <c r="A144" s="132" t="s">
        <v>220</v>
      </c>
      <c r="B144" s="125">
        <f t="shared" si="39"/>
        <v>10998</v>
      </c>
      <c r="C144" s="125">
        <f t="shared" si="39"/>
        <v>10998</v>
      </c>
      <c r="D144" s="125">
        <f t="shared" si="39"/>
        <v>0</v>
      </c>
      <c r="E144" s="125"/>
      <c r="F144" s="125"/>
      <c r="G144" s="125">
        <f t="shared" si="40"/>
        <v>0</v>
      </c>
      <c r="H144" s="125"/>
      <c r="I144" s="125"/>
      <c r="J144" s="125">
        <f t="shared" si="41"/>
        <v>0</v>
      </c>
      <c r="K144" s="125">
        <v>10998</v>
      </c>
      <c r="L144" s="125">
        <v>10998</v>
      </c>
      <c r="M144" s="125">
        <f t="shared" si="42"/>
        <v>0</v>
      </c>
      <c r="N144" s="125"/>
      <c r="O144" s="125"/>
      <c r="P144" s="125">
        <f t="shared" si="43"/>
        <v>0</v>
      </c>
      <c r="Q144" s="125"/>
      <c r="R144" s="125"/>
      <c r="S144" s="125">
        <f t="shared" si="44"/>
        <v>0</v>
      </c>
      <c r="T144" s="125"/>
      <c r="U144" s="125"/>
      <c r="V144" s="125">
        <f t="shared" si="45"/>
        <v>0</v>
      </c>
      <c r="W144" s="125"/>
      <c r="X144" s="125"/>
      <c r="Y144" s="125">
        <f t="shared" si="46"/>
        <v>0</v>
      </c>
      <c r="Z144" s="125"/>
      <c r="AA144" s="125"/>
      <c r="AB144" s="125">
        <f t="shared" si="47"/>
        <v>0</v>
      </c>
    </row>
    <row r="145" spans="1:189" s="119" customFormat="1" x14ac:dyDescent="0.25">
      <c r="A145" s="132" t="s">
        <v>221</v>
      </c>
      <c r="B145" s="125">
        <f t="shared" si="39"/>
        <v>17000</v>
      </c>
      <c r="C145" s="125">
        <f t="shared" si="39"/>
        <v>17000</v>
      </c>
      <c r="D145" s="125">
        <f t="shared" si="39"/>
        <v>0</v>
      </c>
      <c r="E145" s="125"/>
      <c r="F145" s="125"/>
      <c r="G145" s="125">
        <f t="shared" si="40"/>
        <v>0</v>
      </c>
      <c r="H145" s="125"/>
      <c r="I145" s="125"/>
      <c r="J145" s="125">
        <f t="shared" si="41"/>
        <v>0</v>
      </c>
      <c r="K145" s="125">
        <v>17000</v>
      </c>
      <c r="L145" s="125">
        <v>17000</v>
      </c>
      <c r="M145" s="125">
        <f t="shared" si="42"/>
        <v>0</v>
      </c>
      <c r="N145" s="125"/>
      <c r="O145" s="125"/>
      <c r="P145" s="125">
        <f t="shared" si="43"/>
        <v>0</v>
      </c>
      <c r="Q145" s="125"/>
      <c r="R145" s="125"/>
      <c r="S145" s="125">
        <f t="shared" si="44"/>
        <v>0</v>
      </c>
      <c r="T145" s="125"/>
      <c r="U145" s="125"/>
      <c r="V145" s="125">
        <f t="shared" si="45"/>
        <v>0</v>
      </c>
      <c r="W145" s="125"/>
      <c r="X145" s="125"/>
      <c r="Y145" s="125">
        <f t="shared" si="46"/>
        <v>0</v>
      </c>
      <c r="Z145" s="125"/>
      <c r="AA145" s="125"/>
      <c r="AB145" s="125">
        <f t="shared" si="47"/>
        <v>0</v>
      </c>
    </row>
    <row r="146" spans="1:189" s="119" customFormat="1" x14ac:dyDescent="0.25">
      <c r="A146" s="132" t="s">
        <v>236</v>
      </c>
      <c r="B146" s="125">
        <f t="shared" ref="B146:D215" si="48">E146+H146+K146+N146+Q146+T146+Z146+W146</f>
        <v>16999</v>
      </c>
      <c r="C146" s="125">
        <f t="shared" si="48"/>
        <v>16999</v>
      </c>
      <c r="D146" s="125">
        <f t="shared" si="48"/>
        <v>0</v>
      </c>
      <c r="E146" s="125"/>
      <c r="F146" s="125"/>
      <c r="G146" s="125">
        <f t="shared" si="40"/>
        <v>0</v>
      </c>
      <c r="H146" s="125"/>
      <c r="I146" s="125"/>
      <c r="J146" s="125">
        <f t="shared" si="41"/>
        <v>0</v>
      </c>
      <c r="K146" s="125">
        <v>16999</v>
      </c>
      <c r="L146" s="125">
        <v>16999</v>
      </c>
      <c r="M146" s="125">
        <f t="shared" si="42"/>
        <v>0</v>
      </c>
      <c r="N146" s="125"/>
      <c r="O146" s="125"/>
      <c r="P146" s="125">
        <f t="shared" si="43"/>
        <v>0</v>
      </c>
      <c r="Q146" s="125"/>
      <c r="R146" s="125"/>
      <c r="S146" s="125">
        <f t="shared" si="44"/>
        <v>0</v>
      </c>
      <c r="T146" s="125"/>
      <c r="U146" s="125"/>
      <c r="V146" s="125">
        <f t="shared" si="45"/>
        <v>0</v>
      </c>
      <c r="W146" s="125"/>
      <c r="X146" s="125"/>
      <c r="Y146" s="125">
        <f t="shared" si="46"/>
        <v>0</v>
      </c>
      <c r="Z146" s="125"/>
      <c r="AA146" s="125"/>
      <c r="AB146" s="125">
        <f t="shared" si="47"/>
        <v>0</v>
      </c>
    </row>
    <row r="147" spans="1:189" s="119" customFormat="1" x14ac:dyDescent="0.25">
      <c r="A147" s="132" t="s">
        <v>223</v>
      </c>
      <c r="B147" s="125">
        <f t="shared" si="48"/>
        <v>17000</v>
      </c>
      <c r="C147" s="125">
        <f t="shared" si="48"/>
        <v>17000</v>
      </c>
      <c r="D147" s="125">
        <f t="shared" si="48"/>
        <v>0</v>
      </c>
      <c r="E147" s="125"/>
      <c r="F147" s="125"/>
      <c r="G147" s="125">
        <f t="shared" si="40"/>
        <v>0</v>
      </c>
      <c r="H147" s="125"/>
      <c r="I147" s="125"/>
      <c r="J147" s="125">
        <f t="shared" si="41"/>
        <v>0</v>
      </c>
      <c r="K147" s="125">
        <v>17000</v>
      </c>
      <c r="L147" s="125">
        <v>17000</v>
      </c>
      <c r="M147" s="125">
        <f t="shared" si="42"/>
        <v>0</v>
      </c>
      <c r="N147" s="125"/>
      <c r="O147" s="125"/>
      <c r="P147" s="125">
        <f t="shared" si="43"/>
        <v>0</v>
      </c>
      <c r="Q147" s="125"/>
      <c r="R147" s="125"/>
      <c r="S147" s="125">
        <f t="shared" si="44"/>
        <v>0</v>
      </c>
      <c r="T147" s="125"/>
      <c r="U147" s="125"/>
      <c r="V147" s="125">
        <f t="shared" si="45"/>
        <v>0</v>
      </c>
      <c r="W147" s="125"/>
      <c r="X147" s="125"/>
      <c r="Y147" s="125">
        <f t="shared" si="46"/>
        <v>0</v>
      </c>
      <c r="Z147" s="125"/>
      <c r="AA147" s="125"/>
      <c r="AB147" s="125">
        <f t="shared" si="47"/>
        <v>0</v>
      </c>
    </row>
    <row r="148" spans="1:189" s="119" customFormat="1" x14ac:dyDescent="0.25">
      <c r="A148" s="132" t="s">
        <v>237</v>
      </c>
      <c r="B148" s="125">
        <f t="shared" si="48"/>
        <v>16999</v>
      </c>
      <c r="C148" s="125">
        <f t="shared" si="48"/>
        <v>16999</v>
      </c>
      <c r="D148" s="125">
        <f t="shared" si="48"/>
        <v>0</v>
      </c>
      <c r="E148" s="125"/>
      <c r="F148" s="125"/>
      <c r="G148" s="125">
        <f t="shared" si="40"/>
        <v>0</v>
      </c>
      <c r="H148" s="125"/>
      <c r="I148" s="125"/>
      <c r="J148" s="125">
        <f t="shared" si="41"/>
        <v>0</v>
      </c>
      <c r="K148" s="125">
        <v>16999</v>
      </c>
      <c r="L148" s="125">
        <v>16999</v>
      </c>
      <c r="M148" s="125">
        <f t="shared" si="42"/>
        <v>0</v>
      </c>
      <c r="N148" s="125"/>
      <c r="O148" s="125"/>
      <c r="P148" s="125">
        <f t="shared" si="43"/>
        <v>0</v>
      </c>
      <c r="Q148" s="125"/>
      <c r="R148" s="125"/>
      <c r="S148" s="125">
        <f t="shared" si="44"/>
        <v>0</v>
      </c>
      <c r="T148" s="125"/>
      <c r="U148" s="125"/>
      <c r="V148" s="125">
        <f t="shared" si="45"/>
        <v>0</v>
      </c>
      <c r="W148" s="125"/>
      <c r="X148" s="125"/>
      <c r="Y148" s="125">
        <f t="shared" si="46"/>
        <v>0</v>
      </c>
      <c r="Z148" s="125"/>
      <c r="AA148" s="125"/>
      <c r="AB148" s="125">
        <f t="shared" si="47"/>
        <v>0</v>
      </c>
    </row>
    <row r="149" spans="1:189" s="119" customFormat="1" ht="63" x14ac:dyDescent="0.25">
      <c r="A149" s="132" t="s">
        <v>238</v>
      </c>
      <c r="B149" s="125">
        <f t="shared" si="48"/>
        <v>29264</v>
      </c>
      <c r="C149" s="125">
        <f t="shared" si="48"/>
        <v>29264</v>
      </c>
      <c r="D149" s="125">
        <f t="shared" si="48"/>
        <v>0</v>
      </c>
      <c r="E149" s="125"/>
      <c r="F149" s="125"/>
      <c r="G149" s="125">
        <f>F149-E149</f>
        <v>0</v>
      </c>
      <c r="H149" s="125"/>
      <c r="I149" s="125"/>
      <c r="J149" s="125">
        <f>I149-H149</f>
        <v>0</v>
      </c>
      <c r="K149" s="125">
        <v>29264</v>
      </c>
      <c r="L149" s="125">
        <v>29264</v>
      </c>
      <c r="M149" s="125">
        <f>L149-K149</f>
        <v>0</v>
      </c>
      <c r="N149" s="125"/>
      <c r="O149" s="125"/>
      <c r="P149" s="125">
        <f>O149-N149</f>
        <v>0</v>
      </c>
      <c r="Q149" s="125"/>
      <c r="R149" s="125"/>
      <c r="S149" s="125">
        <f>R149-Q149</f>
        <v>0</v>
      </c>
      <c r="T149" s="125"/>
      <c r="U149" s="125"/>
      <c r="V149" s="125">
        <f>U149-T149</f>
        <v>0</v>
      </c>
      <c r="W149" s="125"/>
      <c r="X149" s="125"/>
      <c r="Y149" s="125">
        <f>X149-W149</f>
        <v>0</v>
      </c>
      <c r="Z149" s="125"/>
      <c r="AA149" s="125"/>
      <c r="AB149" s="125">
        <f>AA149-Z149</f>
        <v>0</v>
      </c>
    </row>
    <row r="150" spans="1:189" s="116" customFormat="1" ht="31.5" x14ac:dyDescent="0.25">
      <c r="A150" s="117" t="s">
        <v>239</v>
      </c>
      <c r="B150" s="118">
        <f t="shared" si="48"/>
        <v>2120489</v>
      </c>
      <c r="C150" s="118">
        <f t="shared" si="48"/>
        <v>2411504</v>
      </c>
      <c r="D150" s="118">
        <f t="shared" si="48"/>
        <v>291015</v>
      </c>
      <c r="E150" s="118">
        <f t="shared" ref="E150:AA150" si="49">SUM(E151)</f>
        <v>174000</v>
      </c>
      <c r="F150" s="118">
        <f t="shared" si="49"/>
        <v>434000</v>
      </c>
      <c r="G150" s="118">
        <f t="shared" si="40"/>
        <v>260000</v>
      </c>
      <c r="H150" s="118">
        <f t="shared" si="49"/>
        <v>0</v>
      </c>
      <c r="I150" s="118">
        <f t="shared" si="49"/>
        <v>5730</v>
      </c>
      <c r="J150" s="118">
        <f t="shared" si="41"/>
        <v>5730</v>
      </c>
      <c r="K150" s="118">
        <f t="shared" si="49"/>
        <v>101589</v>
      </c>
      <c r="L150" s="118">
        <f t="shared" si="49"/>
        <v>126874</v>
      </c>
      <c r="M150" s="118">
        <f t="shared" si="42"/>
        <v>25285</v>
      </c>
      <c r="N150" s="118">
        <f t="shared" si="49"/>
        <v>1841264</v>
      </c>
      <c r="O150" s="118">
        <f t="shared" si="49"/>
        <v>1841264</v>
      </c>
      <c r="P150" s="118">
        <f t="shared" si="43"/>
        <v>0</v>
      </c>
      <c r="Q150" s="118">
        <f t="shared" si="49"/>
        <v>0</v>
      </c>
      <c r="R150" s="118">
        <f t="shared" si="49"/>
        <v>0</v>
      </c>
      <c r="S150" s="118">
        <f t="shared" si="44"/>
        <v>0</v>
      </c>
      <c r="T150" s="118">
        <f t="shared" si="49"/>
        <v>3636</v>
      </c>
      <c r="U150" s="118">
        <f t="shared" si="49"/>
        <v>3636</v>
      </c>
      <c r="V150" s="118">
        <f t="shared" si="45"/>
        <v>0</v>
      </c>
      <c r="W150" s="118">
        <f t="shared" si="49"/>
        <v>0</v>
      </c>
      <c r="X150" s="118">
        <f t="shared" si="49"/>
        <v>0</v>
      </c>
      <c r="Y150" s="118">
        <f t="shared" si="46"/>
        <v>0</v>
      </c>
      <c r="Z150" s="118">
        <f t="shared" si="49"/>
        <v>0</v>
      </c>
      <c r="AA150" s="118">
        <f t="shared" si="49"/>
        <v>0</v>
      </c>
      <c r="AB150" s="118">
        <f t="shared" si="47"/>
        <v>0</v>
      </c>
    </row>
    <row r="151" spans="1:189" s="119" customFormat="1" x14ac:dyDescent="0.25">
      <c r="A151" s="117" t="s">
        <v>128</v>
      </c>
      <c r="B151" s="118">
        <f t="shared" si="48"/>
        <v>2120489</v>
      </c>
      <c r="C151" s="118">
        <f t="shared" si="48"/>
        <v>2411504</v>
      </c>
      <c r="D151" s="118">
        <f t="shared" si="48"/>
        <v>291015</v>
      </c>
      <c r="E151" s="118">
        <f t="shared" ref="E151" si="50">SUM(E152:E170)</f>
        <v>174000</v>
      </c>
      <c r="F151" s="118">
        <f>SUM(F152:F170)</f>
        <v>434000</v>
      </c>
      <c r="G151" s="118">
        <f t="shared" si="40"/>
        <v>260000</v>
      </c>
      <c r="H151" s="118">
        <f t="shared" ref="H151" si="51">SUM(H152:H170)</f>
        <v>0</v>
      </c>
      <c r="I151" s="118">
        <f>SUM(I152:I170)</f>
        <v>5730</v>
      </c>
      <c r="J151" s="118">
        <f t="shared" si="41"/>
        <v>5730</v>
      </c>
      <c r="K151" s="118">
        <f t="shared" ref="K151" si="52">SUM(K152:K170)</f>
        <v>101589</v>
      </c>
      <c r="L151" s="118">
        <f>SUM(L152:L170)</f>
        <v>126874</v>
      </c>
      <c r="M151" s="118">
        <f t="shared" si="42"/>
        <v>25285</v>
      </c>
      <c r="N151" s="118">
        <f t="shared" ref="N151" si="53">SUM(N152:N170)</f>
        <v>1841264</v>
      </c>
      <c r="O151" s="118">
        <f>SUM(O152:O170)</f>
        <v>1841264</v>
      </c>
      <c r="P151" s="118">
        <f t="shared" si="43"/>
        <v>0</v>
      </c>
      <c r="Q151" s="118">
        <f t="shared" ref="Q151" si="54">SUM(Q152:Q170)</f>
        <v>0</v>
      </c>
      <c r="R151" s="118">
        <f>SUM(R152:R170)</f>
        <v>0</v>
      </c>
      <c r="S151" s="118">
        <f t="shared" si="44"/>
        <v>0</v>
      </c>
      <c r="T151" s="118">
        <f t="shared" ref="T151" si="55">SUM(T152:T170)</f>
        <v>3636</v>
      </c>
      <c r="U151" s="118">
        <f>SUM(U152:U170)</f>
        <v>3636</v>
      </c>
      <c r="V151" s="118">
        <f t="shared" si="45"/>
        <v>0</v>
      </c>
      <c r="W151" s="118">
        <f t="shared" ref="W151" si="56">SUM(W152:W170)</f>
        <v>0</v>
      </c>
      <c r="X151" s="118">
        <f>SUM(X152:X170)</f>
        <v>0</v>
      </c>
      <c r="Y151" s="118">
        <f t="shared" si="46"/>
        <v>0</v>
      </c>
      <c r="Z151" s="118">
        <f t="shared" ref="Z151" si="57">SUM(Z152:Z170)</f>
        <v>0</v>
      </c>
      <c r="AA151" s="118">
        <f>SUM(AA152:AA170)</f>
        <v>0</v>
      </c>
      <c r="AB151" s="118">
        <f t="shared" si="47"/>
        <v>0</v>
      </c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  <c r="DK151" s="116"/>
      <c r="DL151" s="116"/>
      <c r="DM151" s="116"/>
      <c r="DN151" s="116"/>
      <c r="DO151" s="116"/>
      <c r="DP151" s="116"/>
      <c r="DQ151" s="116"/>
      <c r="DR151" s="116"/>
      <c r="DS151" s="116"/>
      <c r="DT151" s="116"/>
      <c r="DU151" s="116"/>
      <c r="DV151" s="116"/>
      <c r="DW151" s="116"/>
      <c r="DX151" s="116"/>
      <c r="DY151" s="116"/>
      <c r="DZ151" s="116"/>
      <c r="EA151" s="116"/>
      <c r="EB151" s="116"/>
      <c r="EC151" s="116"/>
      <c r="ED151" s="116"/>
      <c r="EE151" s="116"/>
      <c r="EF151" s="116"/>
      <c r="EG151" s="116"/>
      <c r="EH151" s="116"/>
      <c r="EI151" s="116"/>
      <c r="EJ151" s="116"/>
      <c r="EK151" s="116"/>
      <c r="EL151" s="116"/>
      <c r="EM151" s="116"/>
      <c r="EN151" s="116"/>
      <c r="EO151" s="116"/>
      <c r="EP151" s="116"/>
      <c r="EQ151" s="116"/>
      <c r="ER151" s="116"/>
      <c r="ES151" s="116"/>
      <c r="ET151" s="116"/>
      <c r="EU151" s="116"/>
      <c r="EV151" s="116"/>
      <c r="EW151" s="116"/>
      <c r="EX151" s="116"/>
      <c r="EY151" s="116"/>
      <c r="EZ151" s="116"/>
      <c r="FA151" s="116"/>
      <c r="FB151" s="116"/>
      <c r="FC151" s="116"/>
      <c r="FD151" s="116"/>
      <c r="FE151" s="116"/>
      <c r="FF151" s="116"/>
      <c r="FG151" s="116"/>
      <c r="FH151" s="116"/>
      <c r="FI151" s="116"/>
      <c r="FJ151" s="116"/>
      <c r="FK151" s="116"/>
      <c r="FL151" s="116"/>
      <c r="FM151" s="116"/>
      <c r="FN151" s="116"/>
      <c r="FO151" s="116"/>
      <c r="FP151" s="116"/>
      <c r="FQ151" s="116"/>
      <c r="FR151" s="116"/>
      <c r="FS151" s="116"/>
      <c r="FT151" s="116"/>
      <c r="FU151" s="116"/>
      <c r="FV151" s="116"/>
      <c r="FW151" s="116"/>
      <c r="FX151" s="116"/>
      <c r="FY151" s="116"/>
      <c r="FZ151" s="116"/>
      <c r="GA151" s="116"/>
      <c r="GB151" s="116"/>
      <c r="GC151" s="116"/>
      <c r="GD151" s="116"/>
      <c r="GE151" s="116"/>
      <c r="GF151" s="116"/>
      <c r="GG151" s="116"/>
    </row>
    <row r="152" spans="1:189" s="119" customFormat="1" x14ac:dyDescent="0.25">
      <c r="A152" s="129" t="s">
        <v>240</v>
      </c>
      <c r="B152" s="125">
        <f t="shared" si="48"/>
        <v>57000</v>
      </c>
      <c r="C152" s="125">
        <f t="shared" si="48"/>
        <v>57000</v>
      </c>
      <c r="D152" s="125">
        <f t="shared" si="48"/>
        <v>0</v>
      </c>
      <c r="E152" s="125">
        <v>57000</v>
      </c>
      <c r="F152" s="125">
        <v>57000</v>
      </c>
      <c r="G152" s="125">
        <f t="shared" si="40"/>
        <v>0</v>
      </c>
      <c r="H152" s="125"/>
      <c r="I152" s="125"/>
      <c r="J152" s="125">
        <f t="shared" si="41"/>
        <v>0</v>
      </c>
      <c r="K152" s="125"/>
      <c r="L152" s="125"/>
      <c r="M152" s="125">
        <f t="shared" si="42"/>
        <v>0</v>
      </c>
      <c r="N152" s="125"/>
      <c r="O152" s="125"/>
      <c r="P152" s="125">
        <f t="shared" si="43"/>
        <v>0</v>
      </c>
      <c r="Q152" s="125"/>
      <c r="R152" s="125"/>
      <c r="S152" s="125">
        <f t="shared" si="44"/>
        <v>0</v>
      </c>
      <c r="T152" s="125"/>
      <c r="U152" s="125"/>
      <c r="V152" s="125">
        <f t="shared" si="45"/>
        <v>0</v>
      </c>
      <c r="W152" s="125"/>
      <c r="X152" s="125"/>
      <c r="Y152" s="125">
        <f t="shared" si="46"/>
        <v>0</v>
      </c>
      <c r="Z152" s="125"/>
      <c r="AA152" s="125"/>
      <c r="AB152" s="125">
        <f t="shared" si="47"/>
        <v>0</v>
      </c>
    </row>
    <row r="153" spans="1:189" s="119" customFormat="1" ht="31.5" x14ac:dyDescent="0.25">
      <c r="A153" s="129" t="s">
        <v>241</v>
      </c>
      <c r="B153" s="125">
        <f t="shared" si="48"/>
        <v>0</v>
      </c>
      <c r="C153" s="125">
        <f t="shared" si="48"/>
        <v>18285</v>
      </c>
      <c r="D153" s="125">
        <f t="shared" si="48"/>
        <v>18285</v>
      </c>
      <c r="E153" s="125"/>
      <c r="F153" s="125"/>
      <c r="G153" s="125">
        <f t="shared" si="40"/>
        <v>0</v>
      </c>
      <c r="H153" s="125"/>
      <c r="I153" s="125"/>
      <c r="J153" s="125">
        <f t="shared" si="41"/>
        <v>0</v>
      </c>
      <c r="K153" s="125"/>
      <c r="L153" s="125">
        <v>18285</v>
      </c>
      <c r="M153" s="125">
        <f t="shared" si="42"/>
        <v>18285</v>
      </c>
      <c r="N153" s="125"/>
      <c r="O153" s="125"/>
      <c r="P153" s="125">
        <f t="shared" si="43"/>
        <v>0</v>
      </c>
      <c r="Q153" s="125"/>
      <c r="R153" s="125"/>
      <c r="S153" s="125">
        <f t="shared" si="44"/>
        <v>0</v>
      </c>
      <c r="T153" s="125"/>
      <c r="U153" s="125"/>
      <c r="V153" s="125">
        <f t="shared" si="45"/>
        <v>0</v>
      </c>
      <c r="W153" s="125"/>
      <c r="X153" s="125"/>
      <c r="Y153" s="125">
        <f t="shared" si="46"/>
        <v>0</v>
      </c>
      <c r="Z153" s="125"/>
      <c r="AA153" s="125"/>
      <c r="AB153" s="125">
        <f t="shared" si="47"/>
        <v>0</v>
      </c>
    </row>
    <row r="154" spans="1:189" s="119" customFormat="1" ht="31.5" x14ac:dyDescent="0.25">
      <c r="A154" s="121" t="s">
        <v>129</v>
      </c>
      <c r="B154" s="122">
        <f t="shared" si="48"/>
        <v>0</v>
      </c>
      <c r="C154" s="122">
        <f t="shared" si="48"/>
        <v>260000</v>
      </c>
      <c r="D154" s="122">
        <f t="shared" si="48"/>
        <v>260000</v>
      </c>
      <c r="E154" s="122">
        <v>0</v>
      </c>
      <c r="F154" s="122">
        <f>190000+70000</f>
        <v>260000</v>
      </c>
      <c r="G154" s="122">
        <f t="shared" si="40"/>
        <v>260000</v>
      </c>
      <c r="H154" s="122"/>
      <c r="I154" s="122"/>
      <c r="J154" s="122">
        <f t="shared" si="41"/>
        <v>0</v>
      </c>
      <c r="K154" s="122"/>
      <c r="L154" s="122"/>
      <c r="M154" s="122">
        <f t="shared" si="42"/>
        <v>0</v>
      </c>
      <c r="N154" s="122"/>
      <c r="O154" s="122"/>
      <c r="P154" s="122">
        <f t="shared" si="43"/>
        <v>0</v>
      </c>
      <c r="Q154" s="122"/>
      <c r="R154" s="122"/>
      <c r="S154" s="122">
        <f t="shared" si="44"/>
        <v>0</v>
      </c>
      <c r="T154" s="122"/>
      <c r="U154" s="122"/>
      <c r="V154" s="122">
        <f t="shared" si="45"/>
        <v>0</v>
      </c>
      <c r="W154" s="122"/>
      <c r="X154" s="122"/>
      <c r="Y154" s="122">
        <f t="shared" si="46"/>
        <v>0</v>
      </c>
      <c r="Z154" s="122"/>
      <c r="AA154" s="122"/>
      <c r="AB154" s="122">
        <f t="shared" si="47"/>
        <v>0</v>
      </c>
    </row>
    <row r="155" spans="1:189" s="119" customFormat="1" ht="31.5" x14ac:dyDescent="0.25">
      <c r="A155" s="121" t="s">
        <v>242</v>
      </c>
      <c r="B155" s="122">
        <f t="shared" si="48"/>
        <v>0</v>
      </c>
      <c r="C155" s="122">
        <f t="shared" si="48"/>
        <v>5730</v>
      </c>
      <c r="D155" s="122">
        <f t="shared" si="48"/>
        <v>5730</v>
      </c>
      <c r="E155" s="122"/>
      <c r="F155" s="122"/>
      <c r="G155" s="122">
        <f t="shared" si="40"/>
        <v>0</v>
      </c>
      <c r="H155" s="122"/>
      <c r="I155" s="122">
        <v>5730</v>
      </c>
      <c r="J155" s="122">
        <f t="shared" si="41"/>
        <v>5730</v>
      </c>
      <c r="K155" s="122"/>
      <c r="L155" s="122"/>
      <c r="M155" s="122">
        <f t="shared" si="42"/>
        <v>0</v>
      </c>
      <c r="N155" s="122"/>
      <c r="O155" s="122"/>
      <c r="P155" s="122">
        <f t="shared" si="43"/>
        <v>0</v>
      </c>
      <c r="Q155" s="122"/>
      <c r="R155" s="122"/>
      <c r="S155" s="122">
        <f t="shared" si="44"/>
        <v>0</v>
      </c>
      <c r="T155" s="122"/>
      <c r="U155" s="122"/>
      <c r="V155" s="122">
        <f t="shared" si="45"/>
        <v>0</v>
      </c>
      <c r="W155" s="122"/>
      <c r="X155" s="122"/>
      <c r="Y155" s="122">
        <f t="shared" si="46"/>
        <v>0</v>
      </c>
      <c r="Z155" s="122"/>
      <c r="AA155" s="122"/>
      <c r="AB155" s="122">
        <f t="shared" si="47"/>
        <v>0</v>
      </c>
    </row>
    <row r="156" spans="1:189" s="119" customFormat="1" ht="31.5" x14ac:dyDescent="0.25">
      <c r="A156" s="121" t="s">
        <v>243</v>
      </c>
      <c r="B156" s="122">
        <f t="shared" si="48"/>
        <v>2498</v>
      </c>
      <c r="C156" s="122">
        <f t="shared" si="48"/>
        <v>2498</v>
      </c>
      <c r="D156" s="122">
        <f t="shared" si="48"/>
        <v>0</v>
      </c>
      <c r="E156" s="122"/>
      <c r="F156" s="122"/>
      <c r="G156" s="122">
        <f t="shared" si="40"/>
        <v>0</v>
      </c>
      <c r="H156" s="122"/>
      <c r="I156" s="122"/>
      <c r="J156" s="122">
        <f t="shared" si="41"/>
        <v>0</v>
      </c>
      <c r="K156" s="122">
        <v>2498</v>
      </c>
      <c r="L156" s="122">
        <v>2498</v>
      </c>
      <c r="M156" s="122">
        <f t="shared" si="42"/>
        <v>0</v>
      </c>
      <c r="N156" s="122"/>
      <c r="O156" s="122"/>
      <c r="P156" s="122">
        <f t="shared" si="43"/>
        <v>0</v>
      </c>
      <c r="Q156" s="122"/>
      <c r="R156" s="122"/>
      <c r="S156" s="122">
        <f t="shared" si="44"/>
        <v>0</v>
      </c>
      <c r="T156" s="122"/>
      <c r="U156" s="122"/>
      <c r="V156" s="122">
        <f t="shared" si="45"/>
        <v>0</v>
      </c>
      <c r="W156" s="122"/>
      <c r="X156" s="122"/>
      <c r="Y156" s="122">
        <f t="shared" si="46"/>
        <v>0</v>
      </c>
      <c r="Z156" s="122"/>
      <c r="AA156" s="122"/>
      <c r="AB156" s="122">
        <f t="shared" si="47"/>
        <v>0</v>
      </c>
    </row>
    <row r="157" spans="1:189" s="119" customFormat="1" ht="31.5" x14ac:dyDescent="0.25">
      <c r="A157" s="132" t="s">
        <v>244</v>
      </c>
      <c r="B157" s="125">
        <f t="shared" si="48"/>
        <v>15571</v>
      </c>
      <c r="C157" s="125">
        <f t="shared" si="48"/>
        <v>15571</v>
      </c>
      <c r="D157" s="125">
        <f t="shared" si="48"/>
        <v>0</v>
      </c>
      <c r="E157" s="125"/>
      <c r="F157" s="125"/>
      <c r="G157" s="125">
        <f t="shared" si="40"/>
        <v>0</v>
      </c>
      <c r="H157" s="125"/>
      <c r="I157" s="125"/>
      <c r="J157" s="125">
        <f t="shared" si="41"/>
        <v>0</v>
      </c>
      <c r="K157" s="125">
        <v>15571</v>
      </c>
      <c r="L157" s="125">
        <v>15571</v>
      </c>
      <c r="M157" s="125">
        <f t="shared" si="42"/>
        <v>0</v>
      </c>
      <c r="N157" s="125"/>
      <c r="O157" s="125"/>
      <c r="P157" s="125">
        <f t="shared" si="43"/>
        <v>0</v>
      </c>
      <c r="Q157" s="125"/>
      <c r="R157" s="125"/>
      <c r="S157" s="125">
        <f t="shared" si="44"/>
        <v>0</v>
      </c>
      <c r="T157" s="125"/>
      <c r="U157" s="125"/>
      <c r="V157" s="125">
        <f t="shared" si="45"/>
        <v>0</v>
      </c>
      <c r="W157" s="125"/>
      <c r="X157" s="125"/>
      <c r="Y157" s="125">
        <f t="shared" si="46"/>
        <v>0</v>
      </c>
      <c r="Z157" s="125"/>
      <c r="AA157" s="125"/>
      <c r="AB157" s="125">
        <f t="shared" si="47"/>
        <v>0</v>
      </c>
    </row>
    <row r="158" spans="1:189" s="119" customFormat="1" ht="31.5" x14ac:dyDescent="0.25">
      <c r="A158" s="132" t="s">
        <v>245</v>
      </c>
      <c r="B158" s="125">
        <f t="shared" si="48"/>
        <v>15993</v>
      </c>
      <c r="C158" s="125">
        <f t="shared" si="48"/>
        <v>15993</v>
      </c>
      <c r="D158" s="125">
        <f t="shared" si="48"/>
        <v>0</v>
      </c>
      <c r="E158" s="125"/>
      <c r="F158" s="125"/>
      <c r="G158" s="125">
        <f t="shared" si="40"/>
        <v>0</v>
      </c>
      <c r="H158" s="125"/>
      <c r="I158" s="125"/>
      <c r="J158" s="125">
        <f t="shared" si="41"/>
        <v>0</v>
      </c>
      <c r="K158" s="125">
        <v>15993</v>
      </c>
      <c r="L158" s="125">
        <v>15993</v>
      </c>
      <c r="M158" s="125">
        <f t="shared" si="42"/>
        <v>0</v>
      </c>
      <c r="N158" s="125"/>
      <c r="O158" s="125"/>
      <c r="P158" s="125">
        <f t="shared" si="43"/>
        <v>0</v>
      </c>
      <c r="Q158" s="125"/>
      <c r="R158" s="125"/>
      <c r="S158" s="125">
        <f t="shared" si="44"/>
        <v>0</v>
      </c>
      <c r="T158" s="125"/>
      <c r="U158" s="125"/>
      <c r="V158" s="125">
        <f t="shared" si="45"/>
        <v>0</v>
      </c>
      <c r="W158" s="125"/>
      <c r="X158" s="125"/>
      <c r="Y158" s="125">
        <f t="shared" si="46"/>
        <v>0</v>
      </c>
      <c r="Z158" s="125"/>
      <c r="AA158" s="125"/>
      <c r="AB158" s="125">
        <f t="shared" si="47"/>
        <v>0</v>
      </c>
    </row>
    <row r="159" spans="1:189" s="119" customFormat="1" ht="31.5" x14ac:dyDescent="0.25">
      <c r="A159" s="132" t="s">
        <v>246</v>
      </c>
      <c r="B159" s="125">
        <f t="shared" si="48"/>
        <v>12998</v>
      </c>
      <c r="C159" s="125">
        <f t="shared" si="48"/>
        <v>12998</v>
      </c>
      <c r="D159" s="125">
        <f t="shared" si="48"/>
        <v>0</v>
      </c>
      <c r="E159" s="125"/>
      <c r="F159" s="125"/>
      <c r="G159" s="125">
        <f t="shared" si="40"/>
        <v>0</v>
      </c>
      <c r="H159" s="125"/>
      <c r="I159" s="125"/>
      <c r="J159" s="125">
        <f t="shared" si="41"/>
        <v>0</v>
      </c>
      <c r="K159" s="125">
        <v>12998</v>
      </c>
      <c r="L159" s="125">
        <v>12998</v>
      </c>
      <c r="M159" s="125">
        <f t="shared" si="42"/>
        <v>0</v>
      </c>
      <c r="N159" s="125"/>
      <c r="O159" s="125"/>
      <c r="P159" s="125">
        <f t="shared" si="43"/>
        <v>0</v>
      </c>
      <c r="Q159" s="125"/>
      <c r="R159" s="125"/>
      <c r="S159" s="125">
        <f t="shared" si="44"/>
        <v>0</v>
      </c>
      <c r="T159" s="125"/>
      <c r="U159" s="125"/>
      <c r="V159" s="125">
        <f t="shared" si="45"/>
        <v>0</v>
      </c>
      <c r="W159" s="125"/>
      <c r="X159" s="125"/>
      <c r="Y159" s="125">
        <f t="shared" si="46"/>
        <v>0</v>
      </c>
      <c r="Z159" s="125"/>
      <c r="AA159" s="125"/>
      <c r="AB159" s="125">
        <f t="shared" si="47"/>
        <v>0</v>
      </c>
    </row>
    <row r="160" spans="1:189" s="119" customFormat="1" ht="31.5" x14ac:dyDescent="0.25">
      <c r="A160" s="132" t="s">
        <v>247</v>
      </c>
      <c r="B160" s="125">
        <f t="shared" si="48"/>
        <v>12999</v>
      </c>
      <c r="C160" s="125">
        <f t="shared" si="48"/>
        <v>12999</v>
      </c>
      <c r="D160" s="125">
        <f t="shared" si="48"/>
        <v>0</v>
      </c>
      <c r="E160" s="125"/>
      <c r="F160" s="125"/>
      <c r="G160" s="125">
        <f t="shared" si="40"/>
        <v>0</v>
      </c>
      <c r="H160" s="125"/>
      <c r="I160" s="125"/>
      <c r="J160" s="125">
        <f t="shared" si="41"/>
        <v>0</v>
      </c>
      <c r="K160" s="125">
        <v>12999</v>
      </c>
      <c r="L160" s="125">
        <v>12999</v>
      </c>
      <c r="M160" s="125">
        <f t="shared" si="42"/>
        <v>0</v>
      </c>
      <c r="N160" s="125"/>
      <c r="O160" s="125"/>
      <c r="P160" s="125">
        <f t="shared" si="43"/>
        <v>0</v>
      </c>
      <c r="Q160" s="125"/>
      <c r="R160" s="125"/>
      <c r="S160" s="125">
        <f t="shared" si="44"/>
        <v>0</v>
      </c>
      <c r="T160" s="125"/>
      <c r="U160" s="125"/>
      <c r="V160" s="125">
        <f t="shared" si="45"/>
        <v>0</v>
      </c>
      <c r="W160" s="125"/>
      <c r="X160" s="125"/>
      <c r="Y160" s="125">
        <f t="shared" si="46"/>
        <v>0</v>
      </c>
      <c r="Z160" s="125"/>
      <c r="AA160" s="125"/>
      <c r="AB160" s="125">
        <f t="shared" si="47"/>
        <v>0</v>
      </c>
    </row>
    <row r="161" spans="1:189" s="119" customFormat="1" ht="31.5" x14ac:dyDescent="0.25">
      <c r="A161" s="132" t="s">
        <v>248</v>
      </c>
      <c r="B161" s="125">
        <f t="shared" si="48"/>
        <v>7000</v>
      </c>
      <c r="C161" s="125">
        <f t="shared" si="48"/>
        <v>7000</v>
      </c>
      <c r="D161" s="125">
        <f t="shared" si="48"/>
        <v>0</v>
      </c>
      <c r="E161" s="125"/>
      <c r="F161" s="125"/>
      <c r="G161" s="125">
        <f t="shared" si="40"/>
        <v>0</v>
      </c>
      <c r="H161" s="125"/>
      <c r="I161" s="125"/>
      <c r="J161" s="125">
        <f t="shared" si="41"/>
        <v>0</v>
      </c>
      <c r="K161" s="125">
        <v>7000</v>
      </c>
      <c r="L161" s="125">
        <v>7000</v>
      </c>
      <c r="M161" s="125">
        <f t="shared" si="42"/>
        <v>0</v>
      </c>
      <c r="N161" s="125"/>
      <c r="O161" s="125"/>
      <c r="P161" s="125">
        <f t="shared" si="43"/>
        <v>0</v>
      </c>
      <c r="Q161" s="125"/>
      <c r="R161" s="125"/>
      <c r="S161" s="125">
        <f t="shared" si="44"/>
        <v>0</v>
      </c>
      <c r="T161" s="125"/>
      <c r="U161" s="125"/>
      <c r="V161" s="125">
        <f t="shared" si="45"/>
        <v>0</v>
      </c>
      <c r="W161" s="125"/>
      <c r="X161" s="125"/>
      <c r="Y161" s="125">
        <f t="shared" si="46"/>
        <v>0</v>
      </c>
      <c r="Z161" s="125"/>
      <c r="AA161" s="125"/>
      <c r="AB161" s="125">
        <f t="shared" si="47"/>
        <v>0</v>
      </c>
    </row>
    <row r="162" spans="1:189" s="119" customFormat="1" ht="47.25" x14ac:dyDescent="0.25">
      <c r="A162" s="129" t="s">
        <v>249</v>
      </c>
      <c r="B162" s="125">
        <f t="shared" si="48"/>
        <v>117000</v>
      </c>
      <c r="C162" s="125">
        <f t="shared" si="48"/>
        <v>117000</v>
      </c>
      <c r="D162" s="125">
        <f t="shared" si="48"/>
        <v>0</v>
      </c>
      <c r="E162" s="125">
        <v>117000</v>
      </c>
      <c r="F162" s="125">
        <v>117000</v>
      </c>
      <c r="G162" s="125">
        <f t="shared" si="40"/>
        <v>0</v>
      </c>
      <c r="H162" s="125"/>
      <c r="I162" s="125"/>
      <c r="J162" s="125">
        <f t="shared" si="41"/>
        <v>0</v>
      </c>
      <c r="K162" s="125"/>
      <c r="L162" s="125"/>
      <c r="M162" s="125">
        <f t="shared" si="42"/>
        <v>0</v>
      </c>
      <c r="N162" s="125"/>
      <c r="O162" s="125"/>
      <c r="P162" s="125">
        <f t="shared" si="43"/>
        <v>0</v>
      </c>
      <c r="Q162" s="125"/>
      <c r="R162" s="125"/>
      <c r="S162" s="125">
        <f t="shared" si="44"/>
        <v>0</v>
      </c>
      <c r="T162" s="125"/>
      <c r="U162" s="125"/>
      <c r="V162" s="125">
        <f t="shared" si="45"/>
        <v>0</v>
      </c>
      <c r="W162" s="125"/>
      <c r="X162" s="125"/>
      <c r="Y162" s="125">
        <f t="shared" si="46"/>
        <v>0</v>
      </c>
      <c r="Z162" s="125"/>
      <c r="AA162" s="125"/>
      <c r="AB162" s="125">
        <f t="shared" si="47"/>
        <v>0</v>
      </c>
    </row>
    <row r="163" spans="1:189" s="119" customFormat="1" ht="31.5" x14ac:dyDescent="0.25">
      <c r="A163" s="129" t="s">
        <v>250</v>
      </c>
      <c r="B163" s="125">
        <f t="shared" si="48"/>
        <v>3636</v>
      </c>
      <c r="C163" s="125">
        <f t="shared" si="48"/>
        <v>3636</v>
      </c>
      <c r="D163" s="125">
        <f t="shared" si="48"/>
        <v>0</v>
      </c>
      <c r="E163" s="125"/>
      <c r="F163" s="125"/>
      <c r="G163" s="125">
        <f t="shared" si="40"/>
        <v>0</v>
      </c>
      <c r="H163" s="125"/>
      <c r="I163" s="125"/>
      <c r="J163" s="125">
        <f t="shared" si="41"/>
        <v>0</v>
      </c>
      <c r="K163" s="125">
        <f>60000-60000</f>
        <v>0</v>
      </c>
      <c r="L163" s="125">
        <f>60000-60000</f>
        <v>0</v>
      </c>
      <c r="M163" s="125">
        <f t="shared" si="42"/>
        <v>0</v>
      </c>
      <c r="N163" s="125"/>
      <c r="O163" s="125"/>
      <c r="P163" s="125">
        <f t="shared" si="43"/>
        <v>0</v>
      </c>
      <c r="Q163" s="125"/>
      <c r="R163" s="125"/>
      <c r="S163" s="125">
        <f t="shared" si="44"/>
        <v>0</v>
      </c>
      <c r="T163" s="125">
        <v>3636</v>
      </c>
      <c r="U163" s="125">
        <v>3636</v>
      </c>
      <c r="V163" s="125">
        <f t="shared" si="45"/>
        <v>0</v>
      </c>
      <c r="W163" s="125"/>
      <c r="X163" s="125"/>
      <c r="Y163" s="125">
        <f t="shared" si="46"/>
        <v>0</v>
      </c>
      <c r="Z163" s="125"/>
      <c r="AA163" s="125"/>
      <c r="AB163" s="125">
        <f t="shared" si="47"/>
        <v>0</v>
      </c>
    </row>
    <row r="164" spans="1:189" s="119" customFormat="1" ht="47.25" x14ac:dyDescent="0.25">
      <c r="A164" s="129" t="s">
        <v>251</v>
      </c>
      <c r="B164" s="125">
        <f t="shared" si="48"/>
        <v>13200</v>
      </c>
      <c r="C164" s="125">
        <f t="shared" si="48"/>
        <v>13200</v>
      </c>
      <c r="D164" s="125">
        <f t="shared" si="48"/>
        <v>0</v>
      </c>
      <c r="E164" s="125"/>
      <c r="F164" s="125"/>
      <c r="G164" s="125">
        <f t="shared" si="40"/>
        <v>0</v>
      </c>
      <c r="H164" s="125"/>
      <c r="I164" s="125"/>
      <c r="J164" s="125">
        <f t="shared" si="41"/>
        <v>0</v>
      </c>
      <c r="K164" s="125">
        <v>13200</v>
      </c>
      <c r="L164" s="125">
        <v>13200</v>
      </c>
      <c r="M164" s="125">
        <f t="shared" si="42"/>
        <v>0</v>
      </c>
      <c r="N164" s="125"/>
      <c r="O164" s="125"/>
      <c r="P164" s="125">
        <f t="shared" si="43"/>
        <v>0</v>
      </c>
      <c r="Q164" s="125"/>
      <c r="R164" s="125"/>
      <c r="S164" s="125">
        <f t="shared" si="44"/>
        <v>0</v>
      </c>
      <c r="T164" s="125"/>
      <c r="U164" s="125"/>
      <c r="V164" s="125">
        <f t="shared" si="45"/>
        <v>0</v>
      </c>
      <c r="W164" s="125"/>
      <c r="X164" s="125"/>
      <c r="Y164" s="125">
        <f t="shared" si="46"/>
        <v>0</v>
      </c>
      <c r="Z164" s="125"/>
      <c r="AA164" s="125"/>
      <c r="AB164" s="125">
        <f t="shared" si="47"/>
        <v>0</v>
      </c>
    </row>
    <row r="165" spans="1:189" s="119" customFormat="1" ht="47.25" x14ac:dyDescent="0.25">
      <c r="A165" s="133" t="s">
        <v>252</v>
      </c>
      <c r="B165" s="125">
        <f t="shared" si="48"/>
        <v>3630</v>
      </c>
      <c r="C165" s="125">
        <f t="shared" si="48"/>
        <v>3630</v>
      </c>
      <c r="D165" s="125">
        <f t="shared" si="48"/>
        <v>0</v>
      </c>
      <c r="E165" s="125"/>
      <c r="F165" s="125"/>
      <c r="G165" s="125">
        <f t="shared" si="40"/>
        <v>0</v>
      </c>
      <c r="H165" s="125"/>
      <c r="I165" s="125"/>
      <c r="J165" s="125">
        <f t="shared" si="41"/>
        <v>0</v>
      </c>
      <c r="K165" s="125">
        <v>3630</v>
      </c>
      <c r="L165" s="125">
        <v>3630</v>
      </c>
      <c r="M165" s="125">
        <f t="shared" si="42"/>
        <v>0</v>
      </c>
      <c r="N165" s="125"/>
      <c r="O165" s="125"/>
      <c r="P165" s="125">
        <f t="shared" si="43"/>
        <v>0</v>
      </c>
      <c r="Q165" s="125"/>
      <c r="R165" s="125"/>
      <c r="S165" s="125">
        <f t="shared" si="44"/>
        <v>0</v>
      </c>
      <c r="T165" s="125"/>
      <c r="U165" s="125"/>
      <c r="V165" s="125">
        <f t="shared" si="45"/>
        <v>0</v>
      </c>
      <c r="W165" s="125"/>
      <c r="X165" s="125"/>
      <c r="Y165" s="125">
        <f t="shared" si="46"/>
        <v>0</v>
      </c>
      <c r="Z165" s="125"/>
      <c r="AA165" s="125"/>
      <c r="AB165" s="125">
        <f t="shared" si="47"/>
        <v>0</v>
      </c>
    </row>
    <row r="166" spans="1:189" s="119" customFormat="1" ht="78.75" x14ac:dyDescent="0.25">
      <c r="A166" s="133" t="s">
        <v>253</v>
      </c>
      <c r="B166" s="125">
        <f t="shared" si="48"/>
        <v>864178</v>
      </c>
      <c r="C166" s="125">
        <f t="shared" si="48"/>
        <v>864178</v>
      </c>
      <c r="D166" s="125">
        <f t="shared" si="48"/>
        <v>0</v>
      </c>
      <c r="E166" s="125"/>
      <c r="F166" s="125"/>
      <c r="G166" s="125">
        <f t="shared" si="40"/>
        <v>0</v>
      </c>
      <c r="H166" s="125"/>
      <c r="I166" s="125"/>
      <c r="J166" s="125">
        <f t="shared" si="41"/>
        <v>0</v>
      </c>
      <c r="K166" s="125"/>
      <c r="L166" s="125"/>
      <c r="M166" s="125">
        <f t="shared" si="42"/>
        <v>0</v>
      </c>
      <c r="N166" s="125">
        <v>864178</v>
      </c>
      <c r="O166" s="125">
        <v>864178</v>
      </c>
      <c r="P166" s="125">
        <f t="shared" si="43"/>
        <v>0</v>
      </c>
      <c r="Q166" s="125"/>
      <c r="R166" s="125"/>
      <c r="S166" s="125">
        <f t="shared" si="44"/>
        <v>0</v>
      </c>
      <c r="T166" s="125"/>
      <c r="U166" s="125"/>
      <c r="V166" s="125">
        <f t="shared" si="45"/>
        <v>0</v>
      </c>
      <c r="W166" s="125"/>
      <c r="X166" s="125"/>
      <c r="Y166" s="125">
        <f t="shared" si="46"/>
        <v>0</v>
      </c>
      <c r="Z166" s="125"/>
      <c r="AA166" s="125"/>
      <c r="AB166" s="125">
        <f t="shared" si="47"/>
        <v>0</v>
      </c>
    </row>
    <row r="167" spans="1:189" s="119" customFormat="1" ht="63" x14ac:dyDescent="0.25">
      <c r="A167" s="133" t="s">
        <v>254</v>
      </c>
      <c r="B167" s="125">
        <f t="shared" si="48"/>
        <v>138928</v>
      </c>
      <c r="C167" s="125">
        <f t="shared" si="48"/>
        <v>138928</v>
      </c>
      <c r="D167" s="125">
        <f t="shared" si="48"/>
        <v>0</v>
      </c>
      <c r="E167" s="125"/>
      <c r="F167" s="125"/>
      <c r="G167" s="125">
        <f t="shared" si="40"/>
        <v>0</v>
      </c>
      <c r="H167" s="125"/>
      <c r="I167" s="125"/>
      <c r="J167" s="125">
        <f t="shared" si="41"/>
        <v>0</v>
      </c>
      <c r="K167" s="125"/>
      <c r="L167" s="125"/>
      <c r="M167" s="125">
        <f t="shared" si="42"/>
        <v>0</v>
      </c>
      <c r="N167" s="125">
        <v>138928</v>
      </c>
      <c r="O167" s="125">
        <v>138928</v>
      </c>
      <c r="P167" s="125">
        <f t="shared" si="43"/>
        <v>0</v>
      </c>
      <c r="Q167" s="125"/>
      <c r="R167" s="125"/>
      <c r="S167" s="125">
        <f t="shared" si="44"/>
        <v>0</v>
      </c>
      <c r="T167" s="125"/>
      <c r="U167" s="125"/>
      <c r="V167" s="125">
        <f t="shared" si="45"/>
        <v>0</v>
      </c>
      <c r="W167" s="125"/>
      <c r="X167" s="125"/>
      <c r="Y167" s="125">
        <f t="shared" si="46"/>
        <v>0</v>
      </c>
      <c r="Z167" s="125"/>
      <c r="AA167" s="125"/>
      <c r="AB167" s="125">
        <f t="shared" si="47"/>
        <v>0</v>
      </c>
    </row>
    <row r="168" spans="1:189" s="119" customFormat="1" ht="47.25" x14ac:dyDescent="0.25">
      <c r="A168" s="133" t="s">
        <v>255</v>
      </c>
      <c r="B168" s="125">
        <f t="shared" si="48"/>
        <v>838158</v>
      </c>
      <c r="C168" s="125">
        <f t="shared" si="48"/>
        <v>838158</v>
      </c>
      <c r="D168" s="125">
        <f t="shared" si="48"/>
        <v>0</v>
      </c>
      <c r="E168" s="125"/>
      <c r="F168" s="125"/>
      <c r="G168" s="125">
        <f t="shared" si="40"/>
        <v>0</v>
      </c>
      <c r="H168" s="125"/>
      <c r="I168" s="125"/>
      <c r="J168" s="125">
        <f t="shared" si="41"/>
        <v>0</v>
      </c>
      <c r="K168" s="125"/>
      <c r="L168" s="125"/>
      <c r="M168" s="125">
        <f t="shared" si="42"/>
        <v>0</v>
      </c>
      <c r="N168" s="125">
        <v>838158</v>
      </c>
      <c r="O168" s="125">
        <v>838158</v>
      </c>
      <c r="P168" s="125">
        <f t="shared" si="43"/>
        <v>0</v>
      </c>
      <c r="Q168" s="125"/>
      <c r="R168" s="125"/>
      <c r="S168" s="125">
        <f t="shared" si="44"/>
        <v>0</v>
      </c>
      <c r="T168" s="125"/>
      <c r="U168" s="125"/>
      <c r="V168" s="125">
        <f t="shared" si="45"/>
        <v>0</v>
      </c>
      <c r="W168" s="125"/>
      <c r="X168" s="125"/>
      <c r="Y168" s="125">
        <f t="shared" si="46"/>
        <v>0</v>
      </c>
      <c r="Z168" s="125"/>
      <c r="AA168" s="125"/>
      <c r="AB168" s="125">
        <f t="shared" si="47"/>
        <v>0</v>
      </c>
    </row>
    <row r="169" spans="1:189" s="119" customFormat="1" x14ac:dyDescent="0.25">
      <c r="A169" s="133" t="s">
        <v>256</v>
      </c>
      <c r="B169" s="125">
        <f t="shared" si="48"/>
        <v>0</v>
      </c>
      <c r="C169" s="125">
        <f t="shared" si="48"/>
        <v>7000</v>
      </c>
      <c r="D169" s="125">
        <f t="shared" si="48"/>
        <v>7000</v>
      </c>
      <c r="E169" s="125"/>
      <c r="F169" s="125"/>
      <c r="G169" s="125">
        <f t="shared" si="40"/>
        <v>0</v>
      </c>
      <c r="H169" s="125"/>
      <c r="I169" s="125"/>
      <c r="J169" s="125">
        <f t="shared" si="41"/>
        <v>0</v>
      </c>
      <c r="K169" s="125"/>
      <c r="L169" s="125">
        <v>7000</v>
      </c>
      <c r="M169" s="125">
        <f t="shared" si="42"/>
        <v>7000</v>
      </c>
      <c r="N169" s="125"/>
      <c r="O169" s="125"/>
      <c r="P169" s="125">
        <f t="shared" si="43"/>
        <v>0</v>
      </c>
      <c r="Q169" s="125"/>
      <c r="R169" s="125"/>
      <c r="S169" s="125">
        <f t="shared" si="44"/>
        <v>0</v>
      </c>
      <c r="T169" s="125"/>
      <c r="U169" s="125"/>
      <c r="V169" s="125">
        <f t="shared" si="45"/>
        <v>0</v>
      </c>
      <c r="W169" s="125"/>
      <c r="X169" s="125"/>
      <c r="Y169" s="125">
        <f t="shared" si="46"/>
        <v>0</v>
      </c>
      <c r="Z169" s="125"/>
      <c r="AA169" s="125"/>
      <c r="AB169" s="125">
        <f t="shared" si="47"/>
        <v>0</v>
      </c>
    </row>
    <row r="170" spans="1:189" s="119" customFormat="1" ht="63" x14ac:dyDescent="0.25">
      <c r="A170" s="133" t="s">
        <v>257</v>
      </c>
      <c r="B170" s="125">
        <f t="shared" si="48"/>
        <v>17700</v>
      </c>
      <c r="C170" s="125">
        <f t="shared" si="48"/>
        <v>17700</v>
      </c>
      <c r="D170" s="125">
        <f t="shared" si="48"/>
        <v>0</v>
      </c>
      <c r="E170" s="125"/>
      <c r="F170" s="125"/>
      <c r="G170" s="125">
        <f t="shared" si="40"/>
        <v>0</v>
      </c>
      <c r="H170" s="125"/>
      <c r="I170" s="125"/>
      <c r="J170" s="125">
        <f t="shared" si="41"/>
        <v>0</v>
      </c>
      <c r="K170" s="125">
        <v>17700</v>
      </c>
      <c r="L170" s="125">
        <v>17700</v>
      </c>
      <c r="M170" s="125">
        <f t="shared" si="42"/>
        <v>0</v>
      </c>
      <c r="N170" s="125"/>
      <c r="O170" s="125"/>
      <c r="P170" s="125">
        <f t="shared" si="43"/>
        <v>0</v>
      </c>
      <c r="Q170" s="125"/>
      <c r="R170" s="125"/>
      <c r="S170" s="125">
        <f t="shared" si="44"/>
        <v>0</v>
      </c>
      <c r="T170" s="125"/>
      <c r="U170" s="125"/>
      <c r="V170" s="125">
        <f t="shared" si="45"/>
        <v>0</v>
      </c>
      <c r="W170" s="125"/>
      <c r="X170" s="125"/>
      <c r="Y170" s="125">
        <f t="shared" si="46"/>
        <v>0</v>
      </c>
      <c r="Z170" s="125"/>
      <c r="AA170" s="125"/>
      <c r="AB170" s="125">
        <f t="shared" si="47"/>
        <v>0</v>
      </c>
    </row>
    <row r="171" spans="1:189" s="119" customFormat="1" x14ac:dyDescent="0.25">
      <c r="A171" s="117" t="s">
        <v>258</v>
      </c>
      <c r="B171" s="118">
        <f t="shared" si="48"/>
        <v>2454873</v>
      </c>
      <c r="C171" s="118">
        <f t="shared" si="48"/>
        <v>2454873</v>
      </c>
      <c r="D171" s="118">
        <f t="shared" si="48"/>
        <v>0</v>
      </c>
      <c r="E171" s="118">
        <f t="shared" ref="E171:AA171" si="58">SUM(E172)</f>
        <v>46418</v>
      </c>
      <c r="F171" s="118">
        <f t="shared" si="58"/>
        <v>46418</v>
      </c>
      <c r="G171" s="118">
        <f t="shared" si="40"/>
        <v>0</v>
      </c>
      <c r="H171" s="118">
        <f t="shared" si="58"/>
        <v>30000</v>
      </c>
      <c r="I171" s="118">
        <f t="shared" si="58"/>
        <v>30000</v>
      </c>
      <c r="J171" s="118">
        <f t="shared" si="41"/>
        <v>0</v>
      </c>
      <c r="K171" s="118">
        <f t="shared" si="58"/>
        <v>20000</v>
      </c>
      <c r="L171" s="118">
        <f t="shared" si="58"/>
        <v>20000</v>
      </c>
      <c r="M171" s="118">
        <f t="shared" si="42"/>
        <v>0</v>
      </c>
      <c r="N171" s="118">
        <f t="shared" si="58"/>
        <v>2000000</v>
      </c>
      <c r="O171" s="118">
        <f t="shared" si="58"/>
        <v>2000000</v>
      </c>
      <c r="P171" s="118">
        <f t="shared" si="43"/>
        <v>0</v>
      </c>
      <c r="Q171" s="118">
        <f t="shared" si="58"/>
        <v>0</v>
      </c>
      <c r="R171" s="118">
        <f t="shared" si="58"/>
        <v>0</v>
      </c>
      <c r="S171" s="118">
        <f t="shared" si="44"/>
        <v>0</v>
      </c>
      <c r="T171" s="118">
        <f t="shared" si="58"/>
        <v>358455</v>
      </c>
      <c r="U171" s="118">
        <f t="shared" si="58"/>
        <v>358455</v>
      </c>
      <c r="V171" s="118">
        <f t="shared" si="45"/>
        <v>0</v>
      </c>
      <c r="W171" s="118">
        <f t="shared" si="58"/>
        <v>0</v>
      </c>
      <c r="X171" s="118">
        <f t="shared" si="58"/>
        <v>0</v>
      </c>
      <c r="Y171" s="118">
        <f t="shared" si="46"/>
        <v>0</v>
      </c>
      <c r="Z171" s="118">
        <f t="shared" si="58"/>
        <v>0</v>
      </c>
      <c r="AA171" s="118">
        <f t="shared" si="58"/>
        <v>0</v>
      </c>
      <c r="AB171" s="118">
        <f t="shared" si="47"/>
        <v>0</v>
      </c>
    </row>
    <row r="172" spans="1:189" s="119" customFormat="1" x14ac:dyDescent="0.25">
      <c r="A172" s="117" t="s">
        <v>128</v>
      </c>
      <c r="B172" s="118">
        <f t="shared" si="48"/>
        <v>2454873</v>
      </c>
      <c r="C172" s="118">
        <f t="shared" si="48"/>
        <v>2454873</v>
      </c>
      <c r="D172" s="118">
        <f t="shared" si="48"/>
        <v>0</v>
      </c>
      <c r="E172" s="118">
        <f t="shared" ref="E172:AA172" si="59">SUM(E173:E177)</f>
        <v>46418</v>
      </c>
      <c r="F172" s="118">
        <f t="shared" si="59"/>
        <v>46418</v>
      </c>
      <c r="G172" s="118">
        <f t="shared" si="40"/>
        <v>0</v>
      </c>
      <c r="H172" s="118">
        <f t="shared" ref="H172" si="60">SUM(H173:H177)</f>
        <v>30000</v>
      </c>
      <c r="I172" s="118">
        <f t="shared" si="59"/>
        <v>30000</v>
      </c>
      <c r="J172" s="118">
        <f t="shared" si="41"/>
        <v>0</v>
      </c>
      <c r="K172" s="118">
        <f t="shared" ref="K172" si="61">SUM(K173:K177)</f>
        <v>20000</v>
      </c>
      <c r="L172" s="118">
        <f t="shared" si="59"/>
        <v>20000</v>
      </c>
      <c r="M172" s="118">
        <f t="shared" si="42"/>
        <v>0</v>
      </c>
      <c r="N172" s="118">
        <f t="shared" ref="N172" si="62">SUM(N173:N177)</f>
        <v>2000000</v>
      </c>
      <c r="O172" s="118">
        <f t="shared" si="59"/>
        <v>2000000</v>
      </c>
      <c r="P172" s="118">
        <f t="shared" si="43"/>
        <v>0</v>
      </c>
      <c r="Q172" s="118">
        <f t="shared" ref="Q172" si="63">SUM(Q173:Q177)</f>
        <v>0</v>
      </c>
      <c r="R172" s="118">
        <f t="shared" si="59"/>
        <v>0</v>
      </c>
      <c r="S172" s="118">
        <f t="shared" si="44"/>
        <v>0</v>
      </c>
      <c r="T172" s="118">
        <f t="shared" ref="T172" si="64">SUM(T173:T177)</f>
        <v>358455</v>
      </c>
      <c r="U172" s="118">
        <f t="shared" si="59"/>
        <v>358455</v>
      </c>
      <c r="V172" s="118">
        <f t="shared" si="45"/>
        <v>0</v>
      </c>
      <c r="W172" s="118">
        <f t="shared" ref="W172:X172" si="65">SUM(W173:W177)</f>
        <v>0</v>
      </c>
      <c r="X172" s="118">
        <f t="shared" si="65"/>
        <v>0</v>
      </c>
      <c r="Y172" s="118">
        <f t="shared" si="46"/>
        <v>0</v>
      </c>
      <c r="Z172" s="118">
        <f t="shared" ref="Z172" si="66">SUM(Z173:Z177)</f>
        <v>0</v>
      </c>
      <c r="AA172" s="118">
        <f t="shared" si="59"/>
        <v>0</v>
      </c>
      <c r="AB172" s="118">
        <f t="shared" si="47"/>
        <v>0</v>
      </c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  <c r="DK172" s="116"/>
      <c r="DL172" s="116"/>
      <c r="DM172" s="116"/>
      <c r="DN172" s="116"/>
      <c r="DO172" s="116"/>
      <c r="DP172" s="116"/>
      <c r="DQ172" s="116"/>
      <c r="DR172" s="116"/>
      <c r="DS172" s="116"/>
      <c r="DT172" s="116"/>
      <c r="DU172" s="116"/>
      <c r="DV172" s="116"/>
      <c r="DW172" s="116"/>
      <c r="DX172" s="116"/>
      <c r="DY172" s="116"/>
      <c r="DZ172" s="116"/>
      <c r="EA172" s="116"/>
      <c r="EB172" s="116"/>
      <c r="EC172" s="116"/>
      <c r="ED172" s="116"/>
      <c r="EE172" s="116"/>
      <c r="EF172" s="116"/>
      <c r="EG172" s="116"/>
      <c r="EH172" s="116"/>
      <c r="EI172" s="116"/>
      <c r="EJ172" s="116"/>
      <c r="EK172" s="116"/>
      <c r="EL172" s="116"/>
      <c r="EM172" s="116"/>
      <c r="EN172" s="116"/>
      <c r="EO172" s="116"/>
      <c r="EP172" s="116"/>
      <c r="EQ172" s="116"/>
      <c r="ER172" s="116"/>
      <c r="ES172" s="116"/>
      <c r="ET172" s="116"/>
      <c r="EU172" s="116"/>
      <c r="EV172" s="116"/>
      <c r="EW172" s="116"/>
      <c r="EX172" s="116"/>
      <c r="EY172" s="116"/>
      <c r="EZ172" s="116"/>
      <c r="FA172" s="116"/>
      <c r="FB172" s="116"/>
      <c r="FC172" s="116"/>
      <c r="FD172" s="116"/>
      <c r="FE172" s="116"/>
      <c r="FF172" s="116"/>
      <c r="FG172" s="116"/>
      <c r="FH172" s="116"/>
      <c r="FI172" s="116"/>
      <c r="FJ172" s="116"/>
      <c r="FK172" s="116"/>
      <c r="FL172" s="116"/>
      <c r="FM172" s="116"/>
      <c r="FN172" s="116"/>
      <c r="FO172" s="116"/>
      <c r="FP172" s="116"/>
      <c r="FQ172" s="116"/>
      <c r="FR172" s="116"/>
      <c r="FS172" s="116"/>
      <c r="FT172" s="116"/>
      <c r="FU172" s="116"/>
      <c r="FV172" s="116"/>
      <c r="FW172" s="116"/>
      <c r="FX172" s="116"/>
      <c r="FY172" s="116"/>
      <c r="FZ172" s="116"/>
      <c r="GA172" s="116"/>
      <c r="GB172" s="116"/>
      <c r="GC172" s="116"/>
      <c r="GD172" s="116"/>
      <c r="GE172" s="116"/>
      <c r="GF172" s="116"/>
      <c r="GG172" s="116"/>
    </row>
    <row r="173" spans="1:189" s="119" customFormat="1" ht="94.5" x14ac:dyDescent="0.25">
      <c r="A173" s="124" t="s">
        <v>259</v>
      </c>
      <c r="B173" s="125">
        <f t="shared" si="48"/>
        <v>2000000</v>
      </c>
      <c r="C173" s="125">
        <f t="shared" si="48"/>
        <v>2000000</v>
      </c>
      <c r="D173" s="125">
        <f t="shared" si="48"/>
        <v>0</v>
      </c>
      <c r="E173" s="125"/>
      <c r="F173" s="125"/>
      <c r="G173" s="125">
        <f t="shared" si="40"/>
        <v>0</v>
      </c>
      <c r="H173" s="125"/>
      <c r="I173" s="125"/>
      <c r="J173" s="125">
        <f t="shared" si="41"/>
        <v>0</v>
      </c>
      <c r="K173" s="125"/>
      <c r="L173" s="125"/>
      <c r="M173" s="125">
        <f t="shared" si="42"/>
        <v>0</v>
      </c>
      <c r="N173" s="125">
        <v>2000000</v>
      </c>
      <c r="O173" s="125">
        <v>2000000</v>
      </c>
      <c r="P173" s="125">
        <f t="shared" si="43"/>
        <v>0</v>
      </c>
      <c r="Q173" s="125"/>
      <c r="R173" s="125"/>
      <c r="S173" s="125">
        <f t="shared" si="44"/>
        <v>0</v>
      </c>
      <c r="T173" s="125"/>
      <c r="U173" s="125"/>
      <c r="V173" s="125">
        <f t="shared" si="45"/>
        <v>0</v>
      </c>
      <c r="W173" s="125"/>
      <c r="X173" s="125"/>
      <c r="Y173" s="125">
        <f t="shared" si="46"/>
        <v>0</v>
      </c>
      <c r="Z173" s="125"/>
      <c r="AA173" s="125"/>
      <c r="AB173" s="125">
        <f t="shared" si="47"/>
        <v>0</v>
      </c>
      <c r="FN173" s="116"/>
      <c r="FO173" s="116"/>
      <c r="FP173" s="116"/>
      <c r="FQ173" s="116"/>
      <c r="FR173" s="116"/>
      <c r="FS173" s="116"/>
      <c r="FT173" s="116"/>
      <c r="FU173" s="116"/>
      <c r="FV173" s="116"/>
      <c r="FW173" s="116"/>
      <c r="FX173" s="116"/>
      <c r="FY173" s="116"/>
      <c r="FZ173" s="116"/>
      <c r="GA173" s="116"/>
      <c r="GB173" s="116"/>
      <c r="GC173" s="116"/>
      <c r="GD173" s="116"/>
      <c r="GE173" s="116"/>
      <c r="GF173" s="116"/>
      <c r="GG173" s="116"/>
    </row>
    <row r="174" spans="1:189" s="119" customFormat="1" x14ac:dyDescent="0.25">
      <c r="A174" s="124" t="s">
        <v>260</v>
      </c>
      <c r="B174" s="125">
        <f t="shared" si="48"/>
        <v>20000</v>
      </c>
      <c r="C174" s="125">
        <f t="shared" si="48"/>
        <v>20000</v>
      </c>
      <c r="D174" s="125">
        <f t="shared" si="48"/>
        <v>0</v>
      </c>
      <c r="E174" s="125"/>
      <c r="F174" s="125"/>
      <c r="G174" s="125">
        <f t="shared" si="40"/>
        <v>0</v>
      </c>
      <c r="H174" s="125"/>
      <c r="I174" s="125"/>
      <c r="J174" s="125">
        <f t="shared" si="41"/>
        <v>0</v>
      </c>
      <c r="K174" s="125">
        <v>20000</v>
      </c>
      <c r="L174" s="125">
        <v>20000</v>
      </c>
      <c r="M174" s="125">
        <f t="shared" si="42"/>
        <v>0</v>
      </c>
      <c r="N174" s="125"/>
      <c r="O174" s="125"/>
      <c r="P174" s="125">
        <f t="shared" si="43"/>
        <v>0</v>
      </c>
      <c r="Q174" s="125"/>
      <c r="R174" s="125"/>
      <c r="S174" s="125">
        <f t="shared" si="44"/>
        <v>0</v>
      </c>
      <c r="T174" s="125"/>
      <c r="U174" s="125"/>
      <c r="V174" s="125">
        <f t="shared" si="45"/>
        <v>0</v>
      </c>
      <c r="W174" s="125"/>
      <c r="X174" s="125"/>
      <c r="Y174" s="125">
        <f t="shared" si="46"/>
        <v>0</v>
      </c>
      <c r="Z174" s="125"/>
      <c r="AA174" s="125"/>
      <c r="AB174" s="125">
        <f t="shared" si="47"/>
        <v>0</v>
      </c>
    </row>
    <row r="175" spans="1:189" s="119" customFormat="1" ht="31.5" x14ac:dyDescent="0.25">
      <c r="A175" s="124" t="s">
        <v>261</v>
      </c>
      <c r="B175" s="125">
        <f t="shared" si="48"/>
        <v>30000</v>
      </c>
      <c r="C175" s="125">
        <f t="shared" si="48"/>
        <v>30000</v>
      </c>
      <c r="D175" s="125">
        <f t="shared" si="48"/>
        <v>0</v>
      </c>
      <c r="E175" s="125"/>
      <c r="F175" s="125"/>
      <c r="G175" s="125">
        <f t="shared" si="40"/>
        <v>0</v>
      </c>
      <c r="H175" s="125">
        <v>30000</v>
      </c>
      <c r="I175" s="125">
        <v>30000</v>
      </c>
      <c r="J175" s="125">
        <f t="shared" si="41"/>
        <v>0</v>
      </c>
      <c r="K175" s="125"/>
      <c r="L175" s="125"/>
      <c r="M175" s="125">
        <f t="shared" si="42"/>
        <v>0</v>
      </c>
      <c r="N175" s="125"/>
      <c r="O175" s="125"/>
      <c r="P175" s="125">
        <f t="shared" si="43"/>
        <v>0</v>
      </c>
      <c r="Q175" s="125"/>
      <c r="R175" s="125"/>
      <c r="S175" s="125">
        <f t="shared" si="44"/>
        <v>0</v>
      </c>
      <c r="T175" s="125"/>
      <c r="U175" s="125"/>
      <c r="V175" s="125">
        <f t="shared" si="45"/>
        <v>0</v>
      </c>
      <c r="W175" s="125"/>
      <c r="X175" s="125"/>
      <c r="Y175" s="125">
        <f t="shared" si="46"/>
        <v>0</v>
      </c>
      <c r="Z175" s="125"/>
      <c r="AA175" s="125"/>
      <c r="AB175" s="125">
        <f t="shared" si="47"/>
        <v>0</v>
      </c>
      <c r="FN175" s="116"/>
      <c r="FO175" s="116"/>
      <c r="FP175" s="116"/>
      <c r="FQ175" s="116"/>
      <c r="FR175" s="116"/>
      <c r="FS175" s="116"/>
      <c r="FT175" s="116"/>
      <c r="FU175" s="116"/>
      <c r="FV175" s="116"/>
      <c r="FW175" s="116"/>
      <c r="FX175" s="116"/>
      <c r="FY175" s="116"/>
      <c r="FZ175" s="116"/>
      <c r="GA175" s="116"/>
      <c r="GB175" s="116"/>
      <c r="GC175" s="116"/>
      <c r="GD175" s="116"/>
      <c r="GE175" s="116"/>
      <c r="GF175" s="116"/>
      <c r="GG175" s="116"/>
    </row>
    <row r="176" spans="1:189" s="116" customFormat="1" ht="63" x14ac:dyDescent="0.25">
      <c r="A176" s="129" t="s">
        <v>262</v>
      </c>
      <c r="B176" s="125">
        <f t="shared" si="48"/>
        <v>54873</v>
      </c>
      <c r="C176" s="125">
        <f t="shared" si="48"/>
        <v>54873</v>
      </c>
      <c r="D176" s="125">
        <f t="shared" si="48"/>
        <v>0</v>
      </c>
      <c r="E176" s="125"/>
      <c r="F176" s="125"/>
      <c r="G176" s="125">
        <f t="shared" si="40"/>
        <v>0</v>
      </c>
      <c r="H176" s="125"/>
      <c r="I176" s="125"/>
      <c r="J176" s="125">
        <f t="shared" si="41"/>
        <v>0</v>
      </c>
      <c r="K176" s="125"/>
      <c r="L176" s="125"/>
      <c r="M176" s="125">
        <f t="shared" si="42"/>
        <v>0</v>
      </c>
      <c r="N176" s="125"/>
      <c r="O176" s="125"/>
      <c r="P176" s="125">
        <f t="shared" si="43"/>
        <v>0</v>
      </c>
      <c r="Q176" s="125"/>
      <c r="R176" s="125"/>
      <c r="S176" s="125">
        <f t="shared" si="44"/>
        <v>0</v>
      </c>
      <c r="T176" s="125">
        <v>54873</v>
      </c>
      <c r="U176" s="125">
        <v>54873</v>
      </c>
      <c r="V176" s="125">
        <f t="shared" si="45"/>
        <v>0</v>
      </c>
      <c r="W176" s="125"/>
      <c r="X176" s="125"/>
      <c r="Y176" s="125">
        <f t="shared" si="46"/>
        <v>0</v>
      </c>
      <c r="Z176" s="125"/>
      <c r="AA176" s="125"/>
      <c r="AB176" s="125">
        <f t="shared" si="47"/>
        <v>0</v>
      </c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  <c r="AN176" s="119"/>
      <c r="AO176" s="119"/>
      <c r="AP176" s="119"/>
      <c r="AQ176" s="119"/>
      <c r="AR176" s="119"/>
      <c r="AS176" s="119"/>
      <c r="AT176" s="119"/>
      <c r="AU176" s="119"/>
      <c r="AV176" s="119"/>
      <c r="AW176" s="119"/>
      <c r="AX176" s="119"/>
      <c r="AY176" s="119"/>
      <c r="AZ176" s="119"/>
      <c r="BA176" s="119"/>
      <c r="BB176" s="119"/>
      <c r="BC176" s="119"/>
      <c r="BD176" s="119"/>
      <c r="BE176" s="119"/>
      <c r="BF176" s="119"/>
      <c r="BG176" s="119"/>
      <c r="BH176" s="119"/>
      <c r="BI176" s="119"/>
      <c r="BJ176" s="119"/>
      <c r="BK176" s="119"/>
      <c r="BL176" s="119"/>
      <c r="BM176" s="119"/>
      <c r="BN176" s="119"/>
      <c r="BO176" s="119"/>
      <c r="BP176" s="119"/>
      <c r="BQ176" s="119"/>
      <c r="BR176" s="119"/>
      <c r="BS176" s="119"/>
      <c r="BT176" s="119"/>
      <c r="BU176" s="119"/>
      <c r="BV176" s="119"/>
      <c r="BW176" s="119"/>
      <c r="BX176" s="119"/>
      <c r="BY176" s="119"/>
      <c r="BZ176" s="119"/>
      <c r="CA176" s="119"/>
      <c r="CB176" s="119"/>
      <c r="CC176" s="119"/>
      <c r="CD176" s="119"/>
      <c r="CE176" s="119"/>
      <c r="CF176" s="119"/>
      <c r="CG176" s="119"/>
      <c r="CH176" s="119"/>
      <c r="CI176" s="119"/>
      <c r="CJ176" s="119"/>
      <c r="CK176" s="119"/>
      <c r="CL176" s="119"/>
      <c r="CM176" s="119"/>
      <c r="CN176" s="119"/>
      <c r="CO176" s="119"/>
      <c r="CP176" s="119"/>
      <c r="CQ176" s="119"/>
      <c r="CR176" s="119"/>
      <c r="CS176" s="119"/>
      <c r="CT176" s="119"/>
      <c r="CU176" s="119"/>
      <c r="CV176" s="119"/>
      <c r="CW176" s="119"/>
      <c r="CX176" s="119"/>
      <c r="CY176" s="119"/>
      <c r="CZ176" s="119"/>
      <c r="DA176" s="119"/>
      <c r="DB176" s="119"/>
      <c r="DC176" s="119"/>
      <c r="DD176" s="119"/>
      <c r="DE176" s="119"/>
      <c r="DF176" s="119"/>
      <c r="DG176" s="119"/>
      <c r="DH176" s="119"/>
      <c r="DI176" s="119"/>
      <c r="DJ176" s="119"/>
      <c r="DK176" s="119"/>
      <c r="DL176" s="119"/>
      <c r="DM176" s="119"/>
      <c r="DN176" s="119"/>
      <c r="DO176" s="119"/>
      <c r="DP176" s="119"/>
      <c r="DQ176" s="119"/>
      <c r="DR176" s="119"/>
      <c r="DS176" s="119"/>
      <c r="DT176" s="119"/>
      <c r="DU176" s="119"/>
      <c r="DV176" s="119"/>
      <c r="DW176" s="119"/>
      <c r="DX176" s="119"/>
      <c r="DY176" s="119"/>
      <c r="DZ176" s="119"/>
      <c r="EA176" s="119"/>
      <c r="EB176" s="119"/>
      <c r="EC176" s="119"/>
      <c r="ED176" s="119"/>
      <c r="EE176" s="119"/>
      <c r="EF176" s="119"/>
      <c r="EG176" s="119"/>
      <c r="EH176" s="119"/>
      <c r="EI176" s="119"/>
      <c r="EJ176" s="119"/>
      <c r="EK176" s="119"/>
      <c r="EL176" s="119"/>
      <c r="EM176" s="119"/>
      <c r="EN176" s="119"/>
      <c r="EO176" s="119"/>
      <c r="EP176" s="119"/>
      <c r="EQ176" s="119"/>
      <c r="ER176" s="119"/>
      <c r="ES176" s="119"/>
      <c r="ET176" s="119"/>
      <c r="EU176" s="119"/>
      <c r="EV176" s="119"/>
      <c r="EW176" s="119"/>
      <c r="EX176" s="119"/>
      <c r="EY176" s="119"/>
      <c r="EZ176" s="119"/>
      <c r="FA176" s="119"/>
      <c r="FB176" s="119"/>
      <c r="FC176" s="119"/>
      <c r="FD176" s="119"/>
      <c r="FE176" s="119"/>
      <c r="FF176" s="119"/>
      <c r="FG176" s="119"/>
      <c r="FH176" s="119"/>
      <c r="FI176" s="119"/>
      <c r="FJ176" s="119"/>
      <c r="FK176" s="119"/>
      <c r="FL176" s="119"/>
      <c r="FM176" s="119"/>
      <c r="FN176" s="119"/>
      <c r="FO176" s="119"/>
      <c r="FP176" s="119"/>
      <c r="FQ176" s="119"/>
      <c r="FR176" s="119"/>
      <c r="FS176" s="119"/>
      <c r="FT176" s="119"/>
      <c r="FU176" s="119"/>
      <c r="FV176" s="119"/>
      <c r="FW176" s="119"/>
      <c r="FX176" s="119"/>
      <c r="FY176" s="119"/>
      <c r="FZ176" s="119"/>
      <c r="GA176" s="119"/>
      <c r="GB176" s="119"/>
      <c r="GC176" s="119"/>
      <c r="GD176" s="119"/>
      <c r="GE176" s="119"/>
      <c r="GF176" s="119"/>
      <c r="GG176" s="119"/>
    </row>
    <row r="177" spans="1:189" s="116" customFormat="1" ht="31.5" x14ac:dyDescent="0.25">
      <c r="A177" s="129" t="s">
        <v>263</v>
      </c>
      <c r="B177" s="125">
        <f t="shared" si="48"/>
        <v>350000</v>
      </c>
      <c r="C177" s="125">
        <f t="shared" si="48"/>
        <v>350000</v>
      </c>
      <c r="D177" s="125">
        <f t="shared" si="48"/>
        <v>0</v>
      </c>
      <c r="E177" s="125">
        <v>46418</v>
      </c>
      <c r="F177" s="125">
        <v>46418</v>
      </c>
      <c r="G177" s="125">
        <f t="shared" si="40"/>
        <v>0</v>
      </c>
      <c r="H177" s="125"/>
      <c r="I177" s="125"/>
      <c r="J177" s="125">
        <f t="shared" si="41"/>
        <v>0</v>
      </c>
      <c r="K177" s="125"/>
      <c r="L177" s="125"/>
      <c r="M177" s="125">
        <f t="shared" si="42"/>
        <v>0</v>
      </c>
      <c r="N177" s="125"/>
      <c r="O177" s="125"/>
      <c r="P177" s="125">
        <f t="shared" si="43"/>
        <v>0</v>
      </c>
      <c r="Q177" s="125"/>
      <c r="R177" s="125"/>
      <c r="S177" s="125">
        <f t="shared" si="44"/>
        <v>0</v>
      </c>
      <c r="T177" s="125">
        <v>303582</v>
      </c>
      <c r="U177" s="125">
        <v>303582</v>
      </c>
      <c r="V177" s="125">
        <f t="shared" si="45"/>
        <v>0</v>
      </c>
      <c r="W177" s="125"/>
      <c r="X177" s="125"/>
      <c r="Y177" s="125">
        <f t="shared" si="46"/>
        <v>0</v>
      </c>
      <c r="Z177" s="125">
        <v>0</v>
      </c>
      <c r="AA177" s="125">
        <v>0</v>
      </c>
      <c r="AB177" s="125">
        <f t="shared" si="47"/>
        <v>0</v>
      </c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  <c r="AN177" s="119"/>
      <c r="AO177" s="119"/>
      <c r="AP177" s="119"/>
      <c r="AQ177" s="119"/>
      <c r="AR177" s="119"/>
      <c r="AS177" s="119"/>
      <c r="AT177" s="119"/>
      <c r="AU177" s="119"/>
      <c r="AV177" s="119"/>
      <c r="AW177" s="119"/>
      <c r="AX177" s="119"/>
      <c r="AY177" s="119"/>
      <c r="AZ177" s="119"/>
      <c r="BA177" s="119"/>
      <c r="BB177" s="119"/>
      <c r="BC177" s="119"/>
      <c r="BD177" s="119"/>
      <c r="BE177" s="119"/>
      <c r="BF177" s="119"/>
      <c r="BG177" s="119"/>
      <c r="BH177" s="119"/>
      <c r="BI177" s="119"/>
      <c r="BJ177" s="119"/>
      <c r="BK177" s="119"/>
      <c r="BL177" s="119"/>
      <c r="BM177" s="119"/>
      <c r="BN177" s="119"/>
      <c r="BO177" s="119"/>
      <c r="BP177" s="119"/>
      <c r="BQ177" s="119"/>
      <c r="BR177" s="119"/>
      <c r="BS177" s="119"/>
      <c r="BT177" s="119"/>
      <c r="BU177" s="119"/>
      <c r="BV177" s="119"/>
      <c r="BW177" s="119"/>
      <c r="BX177" s="119"/>
      <c r="BY177" s="119"/>
      <c r="BZ177" s="119"/>
      <c r="CA177" s="119"/>
      <c r="CB177" s="119"/>
      <c r="CC177" s="119"/>
      <c r="CD177" s="119"/>
      <c r="CE177" s="119"/>
      <c r="CF177" s="119"/>
      <c r="CG177" s="119"/>
      <c r="CH177" s="119"/>
      <c r="CI177" s="119"/>
      <c r="CJ177" s="119"/>
      <c r="CK177" s="119"/>
      <c r="CL177" s="119"/>
      <c r="CM177" s="119"/>
      <c r="CN177" s="119"/>
      <c r="CO177" s="119"/>
      <c r="CP177" s="119"/>
      <c r="CQ177" s="119"/>
      <c r="CR177" s="119"/>
      <c r="CS177" s="119"/>
      <c r="CT177" s="119"/>
      <c r="CU177" s="119"/>
      <c r="CV177" s="119"/>
      <c r="CW177" s="119"/>
      <c r="CX177" s="119"/>
      <c r="CY177" s="119"/>
      <c r="CZ177" s="119"/>
      <c r="DA177" s="119"/>
      <c r="DB177" s="119"/>
      <c r="DC177" s="119"/>
      <c r="DD177" s="119"/>
      <c r="DE177" s="119"/>
      <c r="DF177" s="119"/>
      <c r="DG177" s="119"/>
      <c r="DH177" s="119"/>
      <c r="DI177" s="119"/>
      <c r="DJ177" s="119"/>
      <c r="DK177" s="119"/>
      <c r="DL177" s="119"/>
      <c r="DM177" s="119"/>
      <c r="DN177" s="119"/>
      <c r="DO177" s="119"/>
      <c r="DP177" s="119"/>
      <c r="DQ177" s="119"/>
      <c r="DR177" s="119"/>
      <c r="DS177" s="119"/>
      <c r="DT177" s="119"/>
      <c r="DU177" s="119"/>
      <c r="DV177" s="119"/>
      <c r="DW177" s="119"/>
      <c r="DX177" s="119"/>
      <c r="DY177" s="119"/>
      <c r="DZ177" s="119"/>
      <c r="EA177" s="119"/>
      <c r="EB177" s="119"/>
      <c r="EC177" s="119"/>
      <c r="ED177" s="119"/>
      <c r="EE177" s="119"/>
      <c r="EF177" s="119"/>
      <c r="EG177" s="119"/>
      <c r="EH177" s="119"/>
      <c r="EI177" s="119"/>
      <c r="EJ177" s="119"/>
      <c r="EK177" s="119"/>
      <c r="EL177" s="119"/>
      <c r="EM177" s="119"/>
      <c r="EN177" s="119"/>
      <c r="EO177" s="119"/>
      <c r="EP177" s="119"/>
      <c r="EQ177" s="119"/>
      <c r="ER177" s="119"/>
      <c r="ES177" s="119"/>
      <c r="ET177" s="119"/>
      <c r="EU177" s="119"/>
      <c r="EV177" s="119"/>
      <c r="EW177" s="119"/>
      <c r="EX177" s="119"/>
      <c r="EY177" s="119"/>
      <c r="EZ177" s="119"/>
      <c r="FA177" s="119"/>
      <c r="FB177" s="119"/>
      <c r="FC177" s="119"/>
      <c r="FD177" s="119"/>
      <c r="FE177" s="119"/>
      <c r="FF177" s="119"/>
      <c r="FG177" s="119"/>
      <c r="FH177" s="119"/>
      <c r="FI177" s="119"/>
      <c r="FJ177" s="119"/>
      <c r="FK177" s="119"/>
      <c r="FL177" s="119"/>
      <c r="FM177" s="119"/>
      <c r="FN177" s="119"/>
      <c r="FO177" s="119"/>
      <c r="FP177" s="119"/>
      <c r="FQ177" s="119"/>
      <c r="FR177" s="119"/>
      <c r="FS177" s="119"/>
      <c r="FT177" s="119"/>
      <c r="FU177" s="119"/>
      <c r="FV177" s="119"/>
      <c r="FW177" s="119"/>
      <c r="FX177" s="119"/>
      <c r="FY177" s="119"/>
      <c r="FZ177" s="119"/>
      <c r="GA177" s="119"/>
      <c r="GB177" s="119"/>
      <c r="GC177" s="119"/>
      <c r="GD177" s="119"/>
      <c r="GE177" s="119"/>
      <c r="GF177" s="119"/>
      <c r="GG177" s="119"/>
    </row>
    <row r="178" spans="1:189" s="119" customFormat="1" x14ac:dyDescent="0.25">
      <c r="A178" s="117" t="s">
        <v>264</v>
      </c>
      <c r="B178" s="118">
        <f t="shared" si="48"/>
        <v>15469592</v>
      </c>
      <c r="C178" s="118">
        <f t="shared" si="48"/>
        <v>15595983</v>
      </c>
      <c r="D178" s="118">
        <f t="shared" si="48"/>
        <v>126391</v>
      </c>
      <c r="E178" s="118">
        <f>SUM(E179,E194,E204,E251,E279,E314,E352,E236)</f>
        <v>588303</v>
      </c>
      <c r="F178" s="118">
        <f>SUM(F179,F194,F204,F251,F279,F314,F352,F236)</f>
        <v>588303</v>
      </c>
      <c r="G178" s="118">
        <f>F178-E178</f>
        <v>0</v>
      </c>
      <c r="H178" s="118">
        <f t="shared" ref="H178:I178" si="67">SUM(H179,H194,H204,H251,H279,H314,H352,H236)</f>
        <v>309982</v>
      </c>
      <c r="I178" s="118">
        <f t="shared" si="67"/>
        <v>292912</v>
      </c>
      <c r="J178" s="118">
        <f t="shared" si="41"/>
        <v>-17070</v>
      </c>
      <c r="K178" s="118">
        <f t="shared" ref="K178:L178" si="68">SUM(K179,K194,K204,K251,K279,K314,K352,K236)</f>
        <v>806603</v>
      </c>
      <c r="L178" s="118">
        <f t="shared" si="68"/>
        <v>921711</v>
      </c>
      <c r="M178" s="118">
        <f t="shared" si="42"/>
        <v>115108</v>
      </c>
      <c r="N178" s="118">
        <f t="shared" ref="N178:O178" si="69">SUM(N179,N194,N204,N251,N279,N314,N352,N236)</f>
        <v>4621462</v>
      </c>
      <c r="O178" s="118">
        <f t="shared" si="69"/>
        <v>4632416</v>
      </c>
      <c r="P178" s="118">
        <f t="shared" si="43"/>
        <v>10954</v>
      </c>
      <c r="Q178" s="118">
        <f t="shared" ref="Q178:R178" si="70">SUM(Q179,Q194,Q204,Q251,Q279,Q314,Q352,Q236)</f>
        <v>425994</v>
      </c>
      <c r="R178" s="118">
        <f t="shared" si="70"/>
        <v>438393</v>
      </c>
      <c r="S178" s="118">
        <f t="shared" si="44"/>
        <v>12399</v>
      </c>
      <c r="T178" s="118">
        <f t="shared" ref="T178:U178" si="71">SUM(T179,T194,T204,T251,T279,T314,T352,T236)</f>
        <v>4331414</v>
      </c>
      <c r="U178" s="118">
        <f t="shared" si="71"/>
        <v>4331414</v>
      </c>
      <c r="V178" s="118">
        <f t="shared" si="45"/>
        <v>0</v>
      </c>
      <c r="W178" s="118">
        <f t="shared" ref="W178:X178" si="72">SUM(W179,W194,W204,W251,W279,W314,W352,W236)</f>
        <v>33750</v>
      </c>
      <c r="X178" s="118">
        <f t="shared" si="72"/>
        <v>38750</v>
      </c>
      <c r="Y178" s="118">
        <f t="shared" si="46"/>
        <v>5000</v>
      </c>
      <c r="Z178" s="118">
        <f t="shared" ref="Z178:AA178" si="73">SUM(Z179,Z194,Z204,Z251,Z279,Z314,Z352,Z236)</f>
        <v>4352084</v>
      </c>
      <c r="AA178" s="118">
        <f t="shared" si="73"/>
        <v>4352084</v>
      </c>
      <c r="AB178" s="118">
        <f t="shared" si="47"/>
        <v>0</v>
      </c>
    </row>
    <row r="179" spans="1:189" s="119" customFormat="1" x14ac:dyDescent="0.25">
      <c r="A179" s="117" t="s">
        <v>127</v>
      </c>
      <c r="B179" s="118">
        <f t="shared" si="48"/>
        <v>175764</v>
      </c>
      <c r="C179" s="118">
        <f t="shared" si="48"/>
        <v>184128</v>
      </c>
      <c r="D179" s="118">
        <f>G179+J179+M179+P179+S179+V179+AB179+Y179</f>
        <v>8364</v>
      </c>
      <c r="E179" s="118">
        <f>SUM(E180,E185,E187,E190,E192)</f>
        <v>0</v>
      </c>
      <c r="F179" s="118">
        <f>SUM(F180,F185,F187,F190,F192)</f>
        <v>0</v>
      </c>
      <c r="G179" s="118">
        <f>F179-E179</f>
        <v>0</v>
      </c>
      <c r="H179" s="118">
        <f t="shared" ref="H179:I179" si="74">SUM(H180,H185,H187,H190,H192)</f>
        <v>0</v>
      </c>
      <c r="I179" s="118">
        <f t="shared" si="74"/>
        <v>0</v>
      </c>
      <c r="J179" s="118">
        <f t="shared" si="41"/>
        <v>0</v>
      </c>
      <c r="K179" s="118">
        <f t="shared" ref="K179:L179" si="75">SUM(K180,K185,K187,K190,K192)</f>
        <v>105280</v>
      </c>
      <c r="L179" s="118">
        <f t="shared" si="75"/>
        <v>113644</v>
      </c>
      <c r="M179" s="118">
        <f t="shared" si="42"/>
        <v>8364</v>
      </c>
      <c r="N179" s="118">
        <f t="shared" ref="N179:O179" si="76">SUM(N180,N185,N187,N190,N192)</f>
        <v>0</v>
      </c>
      <c r="O179" s="118">
        <f t="shared" si="76"/>
        <v>0</v>
      </c>
      <c r="P179" s="118">
        <f t="shared" si="43"/>
        <v>0</v>
      </c>
      <c r="Q179" s="118">
        <f t="shared" ref="Q179:R179" si="77">SUM(Q180,Q185,Q187,Q190,Q192)</f>
        <v>0</v>
      </c>
      <c r="R179" s="118">
        <f t="shared" si="77"/>
        <v>0</v>
      </c>
      <c r="S179" s="118">
        <f t="shared" si="44"/>
        <v>0</v>
      </c>
      <c r="T179" s="118">
        <f t="shared" ref="T179:U179" si="78">SUM(T180,T185,T187,T190,T192)</f>
        <v>0</v>
      </c>
      <c r="U179" s="118">
        <f t="shared" si="78"/>
        <v>0</v>
      </c>
      <c r="V179" s="118">
        <f t="shared" si="45"/>
        <v>0</v>
      </c>
      <c r="W179" s="118">
        <f t="shared" ref="W179:X179" si="79">SUM(W180,W185,W187,W190,W192)</f>
        <v>0</v>
      </c>
      <c r="X179" s="118">
        <f t="shared" si="79"/>
        <v>0</v>
      </c>
      <c r="Y179" s="118">
        <f t="shared" si="46"/>
        <v>0</v>
      </c>
      <c r="Z179" s="118">
        <f t="shared" ref="Z179:AA179" si="80">SUM(Z180,Z185,Z187,Z190,Z192)</f>
        <v>70484</v>
      </c>
      <c r="AA179" s="118">
        <f t="shared" si="80"/>
        <v>70484</v>
      </c>
      <c r="AB179" s="118">
        <f t="shared" si="47"/>
        <v>0</v>
      </c>
    </row>
    <row r="180" spans="1:189" s="119" customFormat="1" x14ac:dyDescent="0.25">
      <c r="A180" s="117" t="s">
        <v>265</v>
      </c>
      <c r="B180" s="118">
        <f t="shared" si="48"/>
        <v>73280</v>
      </c>
      <c r="C180" s="118">
        <f t="shared" si="48"/>
        <v>73280</v>
      </c>
      <c r="D180" s="118">
        <f t="shared" si="48"/>
        <v>0</v>
      </c>
      <c r="E180" s="118">
        <f t="shared" ref="E180:AA180" si="81">SUM(E181:E184)</f>
        <v>0</v>
      </c>
      <c r="F180" s="118">
        <f t="shared" si="81"/>
        <v>0</v>
      </c>
      <c r="G180" s="118">
        <f t="shared" si="40"/>
        <v>0</v>
      </c>
      <c r="H180" s="118">
        <f t="shared" ref="H180" si="82">SUM(H181:H184)</f>
        <v>0</v>
      </c>
      <c r="I180" s="118">
        <f t="shared" si="81"/>
        <v>0</v>
      </c>
      <c r="J180" s="118">
        <f t="shared" si="41"/>
        <v>0</v>
      </c>
      <c r="K180" s="118">
        <f t="shared" ref="K180" si="83">SUM(K181:K184)</f>
        <v>73280</v>
      </c>
      <c r="L180" s="118">
        <f t="shared" si="81"/>
        <v>73280</v>
      </c>
      <c r="M180" s="118">
        <f t="shared" si="42"/>
        <v>0</v>
      </c>
      <c r="N180" s="118">
        <f t="shared" ref="N180" si="84">SUM(N181:N184)</f>
        <v>0</v>
      </c>
      <c r="O180" s="118">
        <f t="shared" si="81"/>
        <v>0</v>
      </c>
      <c r="P180" s="118">
        <f t="shared" si="43"/>
        <v>0</v>
      </c>
      <c r="Q180" s="118">
        <f t="shared" ref="Q180" si="85">SUM(Q181:Q184)</f>
        <v>0</v>
      </c>
      <c r="R180" s="118">
        <f t="shared" si="81"/>
        <v>0</v>
      </c>
      <c r="S180" s="118">
        <f t="shared" si="44"/>
        <v>0</v>
      </c>
      <c r="T180" s="118">
        <f t="shared" ref="T180" si="86">SUM(T181:T184)</f>
        <v>0</v>
      </c>
      <c r="U180" s="118">
        <f t="shared" si="81"/>
        <v>0</v>
      </c>
      <c r="V180" s="118">
        <f t="shared" si="45"/>
        <v>0</v>
      </c>
      <c r="W180" s="118">
        <f t="shared" ref="W180:X180" si="87">SUM(W181:W184)</f>
        <v>0</v>
      </c>
      <c r="X180" s="118">
        <f t="shared" si="87"/>
        <v>0</v>
      </c>
      <c r="Y180" s="118">
        <f t="shared" si="46"/>
        <v>0</v>
      </c>
      <c r="Z180" s="118">
        <f t="shared" ref="Z180" si="88">SUM(Z181:Z184)</f>
        <v>0</v>
      </c>
      <c r="AA180" s="118">
        <f t="shared" si="81"/>
        <v>0</v>
      </c>
      <c r="AB180" s="118">
        <f t="shared" si="47"/>
        <v>0</v>
      </c>
    </row>
    <row r="181" spans="1:189" s="119" customFormat="1" ht="31.5" x14ac:dyDescent="0.25">
      <c r="A181" s="124" t="s">
        <v>266</v>
      </c>
      <c r="B181" s="125">
        <f t="shared" si="48"/>
        <v>70000</v>
      </c>
      <c r="C181" s="125">
        <f t="shared" si="48"/>
        <v>70000</v>
      </c>
      <c r="D181" s="125">
        <f t="shared" si="48"/>
        <v>0</v>
      </c>
      <c r="E181" s="125"/>
      <c r="F181" s="125"/>
      <c r="G181" s="125">
        <f t="shared" si="40"/>
        <v>0</v>
      </c>
      <c r="H181" s="125"/>
      <c r="I181" s="125"/>
      <c r="J181" s="125">
        <f t="shared" si="41"/>
        <v>0</v>
      </c>
      <c r="K181" s="125">
        <v>70000</v>
      </c>
      <c r="L181" s="125">
        <v>70000</v>
      </c>
      <c r="M181" s="125">
        <f t="shared" si="42"/>
        <v>0</v>
      </c>
      <c r="N181" s="125"/>
      <c r="O181" s="125"/>
      <c r="P181" s="125">
        <f t="shared" si="43"/>
        <v>0</v>
      </c>
      <c r="Q181" s="125"/>
      <c r="R181" s="125"/>
      <c r="S181" s="125">
        <f t="shared" si="44"/>
        <v>0</v>
      </c>
      <c r="T181" s="125"/>
      <c r="U181" s="125"/>
      <c r="V181" s="125">
        <f t="shared" si="45"/>
        <v>0</v>
      </c>
      <c r="W181" s="125"/>
      <c r="X181" s="125"/>
      <c r="Y181" s="125">
        <f t="shared" si="46"/>
        <v>0</v>
      </c>
      <c r="Z181" s="125"/>
      <c r="AA181" s="125"/>
      <c r="AB181" s="125">
        <f t="shared" si="47"/>
        <v>0</v>
      </c>
    </row>
    <row r="182" spans="1:189" s="119" customFormat="1" ht="31.5" x14ac:dyDescent="0.25">
      <c r="A182" s="124" t="s">
        <v>267</v>
      </c>
      <c r="B182" s="125">
        <f t="shared" si="48"/>
        <v>918</v>
      </c>
      <c r="C182" s="125">
        <f t="shared" si="48"/>
        <v>918</v>
      </c>
      <c r="D182" s="125">
        <f t="shared" si="48"/>
        <v>0</v>
      </c>
      <c r="E182" s="125"/>
      <c r="F182" s="125"/>
      <c r="G182" s="125">
        <f t="shared" si="40"/>
        <v>0</v>
      </c>
      <c r="H182" s="125"/>
      <c r="I182" s="125"/>
      <c r="J182" s="125">
        <f t="shared" si="41"/>
        <v>0</v>
      </c>
      <c r="K182" s="125">
        <v>918</v>
      </c>
      <c r="L182" s="125">
        <v>918</v>
      </c>
      <c r="M182" s="125">
        <f t="shared" si="42"/>
        <v>0</v>
      </c>
      <c r="N182" s="125"/>
      <c r="O182" s="125"/>
      <c r="P182" s="125">
        <f t="shared" si="43"/>
        <v>0</v>
      </c>
      <c r="Q182" s="125"/>
      <c r="R182" s="125"/>
      <c r="S182" s="125">
        <f t="shared" si="44"/>
        <v>0</v>
      </c>
      <c r="T182" s="125"/>
      <c r="U182" s="125"/>
      <c r="V182" s="125">
        <f t="shared" si="45"/>
        <v>0</v>
      </c>
      <c r="W182" s="125"/>
      <c r="X182" s="125"/>
      <c r="Y182" s="125">
        <f t="shared" si="46"/>
        <v>0</v>
      </c>
      <c r="Z182" s="125"/>
      <c r="AA182" s="125"/>
      <c r="AB182" s="125">
        <f t="shared" si="47"/>
        <v>0</v>
      </c>
    </row>
    <row r="183" spans="1:189" s="119" customFormat="1" ht="31.5" x14ac:dyDescent="0.25">
      <c r="A183" s="124" t="s">
        <v>268</v>
      </c>
      <c r="B183" s="125">
        <f t="shared" si="48"/>
        <v>1198</v>
      </c>
      <c r="C183" s="125">
        <f t="shared" si="48"/>
        <v>1198</v>
      </c>
      <c r="D183" s="125">
        <f t="shared" si="48"/>
        <v>0</v>
      </c>
      <c r="E183" s="125"/>
      <c r="F183" s="125"/>
      <c r="G183" s="125">
        <f t="shared" si="40"/>
        <v>0</v>
      </c>
      <c r="H183" s="125"/>
      <c r="I183" s="125"/>
      <c r="J183" s="125">
        <f t="shared" si="41"/>
        <v>0</v>
      </c>
      <c r="K183" s="125">
        <v>1198</v>
      </c>
      <c r="L183" s="125">
        <v>1198</v>
      </c>
      <c r="M183" s="125">
        <f t="shared" si="42"/>
        <v>0</v>
      </c>
      <c r="N183" s="125"/>
      <c r="O183" s="125"/>
      <c r="P183" s="125">
        <f t="shared" si="43"/>
        <v>0</v>
      </c>
      <c r="Q183" s="125"/>
      <c r="R183" s="125"/>
      <c r="S183" s="125">
        <f t="shared" si="44"/>
        <v>0</v>
      </c>
      <c r="T183" s="125"/>
      <c r="U183" s="125"/>
      <c r="V183" s="125">
        <f t="shared" si="45"/>
        <v>0</v>
      </c>
      <c r="W183" s="125"/>
      <c r="X183" s="125"/>
      <c r="Y183" s="125">
        <f t="shared" si="46"/>
        <v>0</v>
      </c>
      <c r="Z183" s="125"/>
      <c r="AA183" s="125"/>
      <c r="AB183" s="125">
        <f t="shared" si="47"/>
        <v>0</v>
      </c>
    </row>
    <row r="184" spans="1:189" s="119" customFormat="1" ht="31.5" x14ac:dyDescent="0.25">
      <c r="A184" s="124" t="s">
        <v>269</v>
      </c>
      <c r="B184" s="125">
        <f t="shared" si="48"/>
        <v>1164</v>
      </c>
      <c r="C184" s="125">
        <f t="shared" si="48"/>
        <v>1164</v>
      </c>
      <c r="D184" s="125">
        <f t="shared" si="48"/>
        <v>0</v>
      </c>
      <c r="E184" s="125"/>
      <c r="F184" s="125"/>
      <c r="G184" s="125">
        <f t="shared" si="40"/>
        <v>0</v>
      </c>
      <c r="H184" s="125"/>
      <c r="I184" s="125"/>
      <c r="J184" s="125">
        <f t="shared" si="41"/>
        <v>0</v>
      </c>
      <c r="K184" s="125">
        <v>1164</v>
      </c>
      <c r="L184" s="125">
        <v>1164</v>
      </c>
      <c r="M184" s="125">
        <f t="shared" si="42"/>
        <v>0</v>
      </c>
      <c r="N184" s="125"/>
      <c r="O184" s="125"/>
      <c r="P184" s="125">
        <f t="shared" si="43"/>
        <v>0</v>
      </c>
      <c r="Q184" s="125"/>
      <c r="R184" s="125"/>
      <c r="S184" s="125">
        <f t="shared" si="44"/>
        <v>0</v>
      </c>
      <c r="T184" s="125"/>
      <c r="U184" s="125"/>
      <c r="V184" s="125">
        <f t="shared" si="45"/>
        <v>0</v>
      </c>
      <c r="W184" s="125"/>
      <c r="X184" s="125"/>
      <c r="Y184" s="125">
        <f t="shared" si="46"/>
        <v>0</v>
      </c>
      <c r="Z184" s="125"/>
      <c r="AA184" s="125"/>
      <c r="AB184" s="125">
        <f t="shared" si="47"/>
        <v>0</v>
      </c>
    </row>
    <row r="185" spans="1:189" s="116" customFormat="1" x14ac:dyDescent="0.25">
      <c r="A185" s="117" t="s">
        <v>270</v>
      </c>
      <c r="B185" s="118">
        <f t="shared" si="48"/>
        <v>44144</v>
      </c>
      <c r="C185" s="118">
        <f t="shared" si="48"/>
        <v>44144</v>
      </c>
      <c r="D185" s="118">
        <f t="shared" si="48"/>
        <v>0</v>
      </c>
      <c r="E185" s="118">
        <f t="shared" ref="E185:AA185" si="89">SUM(E186:E186)</f>
        <v>0</v>
      </c>
      <c r="F185" s="118">
        <f t="shared" si="89"/>
        <v>0</v>
      </c>
      <c r="G185" s="118">
        <f t="shared" si="40"/>
        <v>0</v>
      </c>
      <c r="H185" s="118">
        <f t="shared" si="89"/>
        <v>0</v>
      </c>
      <c r="I185" s="118">
        <f t="shared" si="89"/>
        <v>0</v>
      </c>
      <c r="J185" s="118">
        <f t="shared" si="41"/>
        <v>0</v>
      </c>
      <c r="K185" s="118">
        <f t="shared" si="89"/>
        <v>0</v>
      </c>
      <c r="L185" s="118">
        <f t="shared" si="89"/>
        <v>0</v>
      </c>
      <c r="M185" s="118">
        <f t="shared" si="42"/>
        <v>0</v>
      </c>
      <c r="N185" s="118">
        <f t="shared" si="89"/>
        <v>0</v>
      </c>
      <c r="O185" s="118">
        <f t="shared" si="89"/>
        <v>0</v>
      </c>
      <c r="P185" s="118">
        <f t="shared" si="43"/>
        <v>0</v>
      </c>
      <c r="Q185" s="118">
        <f t="shared" si="89"/>
        <v>0</v>
      </c>
      <c r="R185" s="118">
        <f t="shared" si="89"/>
        <v>0</v>
      </c>
      <c r="S185" s="118">
        <f t="shared" si="44"/>
        <v>0</v>
      </c>
      <c r="T185" s="118">
        <f t="shared" si="89"/>
        <v>0</v>
      </c>
      <c r="U185" s="118">
        <f t="shared" si="89"/>
        <v>0</v>
      </c>
      <c r="V185" s="118">
        <f t="shared" si="45"/>
        <v>0</v>
      </c>
      <c r="W185" s="118">
        <f t="shared" si="89"/>
        <v>0</v>
      </c>
      <c r="X185" s="118">
        <f t="shared" si="89"/>
        <v>0</v>
      </c>
      <c r="Y185" s="118">
        <f t="shared" si="46"/>
        <v>0</v>
      </c>
      <c r="Z185" s="118">
        <f t="shared" si="89"/>
        <v>44144</v>
      </c>
      <c r="AA185" s="118">
        <f t="shared" si="89"/>
        <v>44144</v>
      </c>
      <c r="AB185" s="118">
        <f t="shared" si="47"/>
        <v>0</v>
      </c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</row>
    <row r="186" spans="1:189" s="119" customFormat="1" ht="47.25" x14ac:dyDescent="0.25">
      <c r="A186" s="129" t="s">
        <v>271</v>
      </c>
      <c r="B186" s="125">
        <f t="shared" si="48"/>
        <v>44144</v>
      </c>
      <c r="C186" s="125">
        <f t="shared" si="48"/>
        <v>44144</v>
      </c>
      <c r="D186" s="125">
        <f t="shared" si="48"/>
        <v>0</v>
      </c>
      <c r="E186" s="125"/>
      <c r="F186" s="125"/>
      <c r="G186" s="125">
        <f t="shared" si="40"/>
        <v>0</v>
      </c>
      <c r="H186" s="125"/>
      <c r="I186" s="125"/>
      <c r="J186" s="125">
        <f t="shared" si="41"/>
        <v>0</v>
      </c>
      <c r="K186" s="125">
        <v>0</v>
      </c>
      <c r="L186" s="125">
        <v>0</v>
      </c>
      <c r="M186" s="125">
        <f t="shared" si="42"/>
        <v>0</v>
      </c>
      <c r="N186" s="125"/>
      <c r="O186" s="125"/>
      <c r="P186" s="125">
        <f t="shared" si="43"/>
        <v>0</v>
      </c>
      <c r="Q186" s="125"/>
      <c r="R186" s="125"/>
      <c r="S186" s="125">
        <f t="shared" si="44"/>
        <v>0</v>
      </c>
      <c r="T186" s="125"/>
      <c r="U186" s="125"/>
      <c r="V186" s="125">
        <f t="shared" si="45"/>
        <v>0</v>
      </c>
      <c r="W186" s="125"/>
      <c r="X186" s="125"/>
      <c r="Y186" s="125">
        <f t="shared" si="46"/>
        <v>0</v>
      </c>
      <c r="Z186" s="125">
        <v>44144</v>
      </c>
      <c r="AA186" s="125">
        <v>44144</v>
      </c>
      <c r="AB186" s="125">
        <f t="shared" si="47"/>
        <v>0</v>
      </c>
      <c r="FN186" s="116"/>
      <c r="FO186" s="116"/>
      <c r="FP186" s="116"/>
      <c r="FQ186" s="116"/>
      <c r="FR186" s="116"/>
      <c r="FS186" s="116"/>
      <c r="FT186" s="116"/>
      <c r="FU186" s="116"/>
      <c r="FV186" s="116"/>
      <c r="FW186" s="116"/>
      <c r="FX186" s="116"/>
      <c r="FY186" s="116"/>
      <c r="FZ186" s="116"/>
      <c r="GA186" s="116"/>
      <c r="GB186" s="116"/>
      <c r="GC186" s="116"/>
      <c r="GD186" s="116"/>
      <c r="GE186" s="116"/>
      <c r="GF186" s="116"/>
      <c r="GG186" s="116"/>
    </row>
    <row r="187" spans="1:189" s="119" customFormat="1" ht="31.5" x14ac:dyDescent="0.25">
      <c r="A187" s="117" t="s">
        <v>272</v>
      </c>
      <c r="B187" s="118">
        <f t="shared" si="48"/>
        <v>32000</v>
      </c>
      <c r="C187" s="118">
        <f t="shared" si="48"/>
        <v>32000</v>
      </c>
      <c r="D187" s="118">
        <f t="shared" si="48"/>
        <v>0</v>
      </c>
      <c r="E187" s="118">
        <f t="shared" ref="E187:AA187" si="90">SUM(E188:E189)</f>
        <v>0</v>
      </c>
      <c r="F187" s="118">
        <f t="shared" si="90"/>
        <v>0</v>
      </c>
      <c r="G187" s="118">
        <f t="shared" si="40"/>
        <v>0</v>
      </c>
      <c r="H187" s="118">
        <f t="shared" ref="H187" si="91">SUM(H188:H189)</f>
        <v>0</v>
      </c>
      <c r="I187" s="118">
        <f t="shared" si="90"/>
        <v>0</v>
      </c>
      <c r="J187" s="118">
        <f t="shared" si="41"/>
        <v>0</v>
      </c>
      <c r="K187" s="118">
        <f t="shared" ref="K187" si="92">SUM(K188:K189)</f>
        <v>32000</v>
      </c>
      <c r="L187" s="118">
        <f t="shared" si="90"/>
        <v>32000</v>
      </c>
      <c r="M187" s="118">
        <f t="shared" si="42"/>
        <v>0</v>
      </c>
      <c r="N187" s="118">
        <f t="shared" ref="N187" si="93">SUM(N188:N189)</f>
        <v>0</v>
      </c>
      <c r="O187" s="118">
        <f t="shared" si="90"/>
        <v>0</v>
      </c>
      <c r="P187" s="118">
        <f t="shared" si="43"/>
        <v>0</v>
      </c>
      <c r="Q187" s="118">
        <f t="shared" ref="Q187" si="94">SUM(Q188:Q189)</f>
        <v>0</v>
      </c>
      <c r="R187" s="118">
        <f t="shared" si="90"/>
        <v>0</v>
      </c>
      <c r="S187" s="118">
        <f t="shared" si="44"/>
        <v>0</v>
      </c>
      <c r="T187" s="118">
        <f t="shared" ref="T187" si="95">SUM(T188:T189)</f>
        <v>0</v>
      </c>
      <c r="U187" s="118">
        <f t="shared" si="90"/>
        <v>0</v>
      </c>
      <c r="V187" s="118">
        <f t="shared" si="45"/>
        <v>0</v>
      </c>
      <c r="W187" s="118">
        <f t="shared" ref="W187:X187" si="96">SUM(W188:W189)</f>
        <v>0</v>
      </c>
      <c r="X187" s="118">
        <f t="shared" si="96"/>
        <v>0</v>
      </c>
      <c r="Y187" s="118">
        <f t="shared" si="46"/>
        <v>0</v>
      </c>
      <c r="Z187" s="118">
        <f t="shared" ref="Z187" si="97">SUM(Z188:Z189)</f>
        <v>0</v>
      </c>
      <c r="AA187" s="118">
        <f t="shared" si="90"/>
        <v>0</v>
      </c>
      <c r="AB187" s="118">
        <f t="shared" si="47"/>
        <v>0</v>
      </c>
    </row>
    <row r="188" spans="1:189" s="119" customFormat="1" x14ac:dyDescent="0.25">
      <c r="A188" s="132" t="s">
        <v>273</v>
      </c>
      <c r="B188" s="125">
        <f t="shared" si="48"/>
        <v>12000</v>
      </c>
      <c r="C188" s="125">
        <f t="shared" si="48"/>
        <v>12000</v>
      </c>
      <c r="D188" s="125">
        <f t="shared" si="48"/>
        <v>0</v>
      </c>
      <c r="E188" s="125"/>
      <c r="F188" s="125"/>
      <c r="G188" s="125">
        <f t="shared" si="40"/>
        <v>0</v>
      </c>
      <c r="H188" s="125"/>
      <c r="I188" s="125"/>
      <c r="J188" s="125">
        <f t="shared" si="41"/>
        <v>0</v>
      </c>
      <c r="K188" s="125">
        <v>12000</v>
      </c>
      <c r="L188" s="125">
        <v>12000</v>
      </c>
      <c r="M188" s="125">
        <f t="shared" si="42"/>
        <v>0</v>
      </c>
      <c r="N188" s="125"/>
      <c r="O188" s="125"/>
      <c r="P188" s="125">
        <f t="shared" si="43"/>
        <v>0</v>
      </c>
      <c r="Q188" s="125"/>
      <c r="R188" s="125"/>
      <c r="S188" s="125">
        <f t="shared" si="44"/>
        <v>0</v>
      </c>
      <c r="T188" s="125"/>
      <c r="U188" s="125"/>
      <c r="V188" s="125">
        <f t="shared" si="45"/>
        <v>0</v>
      </c>
      <c r="W188" s="125"/>
      <c r="X188" s="125"/>
      <c r="Y188" s="125">
        <f t="shared" si="46"/>
        <v>0</v>
      </c>
      <c r="Z188" s="125"/>
      <c r="AA188" s="125"/>
      <c r="AB188" s="125">
        <f t="shared" si="47"/>
        <v>0</v>
      </c>
    </row>
    <row r="189" spans="1:189" s="119" customFormat="1" ht="31.5" x14ac:dyDescent="0.25">
      <c r="A189" s="132" t="s">
        <v>274</v>
      </c>
      <c r="B189" s="125">
        <f t="shared" si="48"/>
        <v>20000</v>
      </c>
      <c r="C189" s="125">
        <f t="shared" si="48"/>
        <v>20000</v>
      </c>
      <c r="D189" s="125">
        <f t="shared" si="48"/>
        <v>0</v>
      </c>
      <c r="E189" s="125"/>
      <c r="F189" s="125"/>
      <c r="G189" s="125">
        <f t="shared" si="40"/>
        <v>0</v>
      </c>
      <c r="H189" s="125"/>
      <c r="I189" s="125"/>
      <c r="J189" s="125">
        <f t="shared" si="41"/>
        <v>0</v>
      </c>
      <c r="K189" s="125">
        <v>20000</v>
      </c>
      <c r="L189" s="125">
        <v>20000</v>
      </c>
      <c r="M189" s="125">
        <f t="shared" si="42"/>
        <v>0</v>
      </c>
      <c r="N189" s="125"/>
      <c r="O189" s="125"/>
      <c r="P189" s="125">
        <f t="shared" si="43"/>
        <v>0</v>
      </c>
      <c r="Q189" s="125"/>
      <c r="R189" s="125"/>
      <c r="S189" s="125">
        <f t="shared" si="44"/>
        <v>0</v>
      </c>
      <c r="T189" s="125"/>
      <c r="U189" s="125"/>
      <c r="V189" s="125">
        <f t="shared" si="45"/>
        <v>0</v>
      </c>
      <c r="W189" s="125"/>
      <c r="X189" s="125"/>
      <c r="Y189" s="125">
        <f t="shared" si="46"/>
        <v>0</v>
      </c>
      <c r="Z189" s="125"/>
      <c r="AA189" s="125"/>
      <c r="AB189" s="125">
        <f t="shared" si="47"/>
        <v>0</v>
      </c>
    </row>
    <row r="190" spans="1:189" s="119" customFormat="1" x14ac:dyDescent="0.25">
      <c r="A190" s="117" t="s">
        <v>275</v>
      </c>
      <c r="B190" s="118">
        <f t="shared" si="48"/>
        <v>26340</v>
      </c>
      <c r="C190" s="118">
        <f t="shared" si="48"/>
        <v>26340</v>
      </c>
      <c r="D190" s="118">
        <f t="shared" si="48"/>
        <v>0</v>
      </c>
      <c r="E190" s="118">
        <f>SUM(E191)</f>
        <v>0</v>
      </c>
      <c r="F190" s="118">
        <f>SUM(F191)</f>
        <v>0</v>
      </c>
      <c r="G190" s="118">
        <f t="shared" si="40"/>
        <v>0</v>
      </c>
      <c r="H190" s="118">
        <f t="shared" ref="H190:AA190" si="98">SUM(H191)</f>
        <v>0</v>
      </c>
      <c r="I190" s="118">
        <f t="shared" si="98"/>
        <v>0</v>
      </c>
      <c r="J190" s="118">
        <f t="shared" si="41"/>
        <v>0</v>
      </c>
      <c r="K190" s="118">
        <f t="shared" si="98"/>
        <v>0</v>
      </c>
      <c r="L190" s="118">
        <f t="shared" si="98"/>
        <v>0</v>
      </c>
      <c r="M190" s="118">
        <f t="shared" si="42"/>
        <v>0</v>
      </c>
      <c r="N190" s="118">
        <f t="shared" si="98"/>
        <v>0</v>
      </c>
      <c r="O190" s="118">
        <f t="shared" si="98"/>
        <v>0</v>
      </c>
      <c r="P190" s="118">
        <f t="shared" si="43"/>
        <v>0</v>
      </c>
      <c r="Q190" s="118">
        <f t="shared" si="98"/>
        <v>0</v>
      </c>
      <c r="R190" s="118">
        <f t="shared" si="98"/>
        <v>0</v>
      </c>
      <c r="S190" s="118">
        <f t="shared" si="44"/>
        <v>0</v>
      </c>
      <c r="T190" s="118">
        <f t="shared" si="98"/>
        <v>0</v>
      </c>
      <c r="U190" s="118">
        <f t="shared" si="98"/>
        <v>0</v>
      </c>
      <c r="V190" s="118">
        <f t="shared" si="45"/>
        <v>0</v>
      </c>
      <c r="W190" s="118">
        <f t="shared" si="98"/>
        <v>0</v>
      </c>
      <c r="X190" s="118">
        <f t="shared" si="98"/>
        <v>0</v>
      </c>
      <c r="Y190" s="118">
        <f t="shared" si="46"/>
        <v>0</v>
      </c>
      <c r="Z190" s="118">
        <f t="shared" si="98"/>
        <v>26340</v>
      </c>
      <c r="AA190" s="118">
        <f t="shared" si="98"/>
        <v>26340</v>
      </c>
      <c r="AB190" s="118">
        <f t="shared" si="47"/>
        <v>0</v>
      </c>
    </row>
    <row r="191" spans="1:189" s="119" customFormat="1" ht="31.5" x14ac:dyDescent="0.25">
      <c r="A191" s="124" t="s">
        <v>276</v>
      </c>
      <c r="B191" s="125">
        <f t="shared" si="48"/>
        <v>26340</v>
      </c>
      <c r="C191" s="125">
        <f t="shared" si="48"/>
        <v>26340</v>
      </c>
      <c r="D191" s="125">
        <f t="shared" si="48"/>
        <v>0</v>
      </c>
      <c r="E191" s="125"/>
      <c r="F191" s="125"/>
      <c r="G191" s="125">
        <f t="shared" si="40"/>
        <v>0</v>
      </c>
      <c r="H191" s="125"/>
      <c r="I191" s="125"/>
      <c r="J191" s="125">
        <f t="shared" si="41"/>
        <v>0</v>
      </c>
      <c r="K191" s="125"/>
      <c r="L191" s="125"/>
      <c r="M191" s="125">
        <f t="shared" si="42"/>
        <v>0</v>
      </c>
      <c r="N191" s="125"/>
      <c r="O191" s="125"/>
      <c r="P191" s="125">
        <f t="shared" si="43"/>
        <v>0</v>
      </c>
      <c r="Q191" s="125"/>
      <c r="R191" s="125"/>
      <c r="S191" s="125">
        <f t="shared" si="44"/>
        <v>0</v>
      </c>
      <c r="T191" s="125"/>
      <c r="U191" s="125"/>
      <c r="V191" s="125">
        <f t="shared" si="45"/>
        <v>0</v>
      </c>
      <c r="W191" s="125"/>
      <c r="X191" s="125"/>
      <c r="Y191" s="125">
        <f t="shared" si="46"/>
        <v>0</v>
      </c>
      <c r="Z191" s="125">
        <v>26340</v>
      </c>
      <c r="AA191" s="125">
        <v>26340</v>
      </c>
      <c r="AB191" s="125">
        <f t="shared" si="47"/>
        <v>0</v>
      </c>
    </row>
    <row r="192" spans="1:189" s="119" customFormat="1" x14ac:dyDescent="0.25">
      <c r="A192" s="117" t="s">
        <v>277</v>
      </c>
      <c r="B192" s="118">
        <f t="shared" si="48"/>
        <v>0</v>
      </c>
      <c r="C192" s="118">
        <f t="shared" si="48"/>
        <v>8364</v>
      </c>
      <c r="D192" s="118">
        <f>G192+J192+M192+P192+S192+V192+AB192+Y192</f>
        <v>8364</v>
      </c>
      <c r="E192" s="118">
        <f>SUM(E193:E193)</f>
        <v>0</v>
      </c>
      <c r="F192" s="118">
        <f>SUM(F193:F193)</f>
        <v>0</v>
      </c>
      <c r="G192" s="118">
        <f t="shared" si="40"/>
        <v>0</v>
      </c>
      <c r="H192" s="118">
        <f t="shared" ref="H192:I192" si="99">SUM(H193:H193)</f>
        <v>0</v>
      </c>
      <c r="I192" s="118">
        <f t="shared" si="99"/>
        <v>0</v>
      </c>
      <c r="J192" s="118">
        <f t="shared" si="41"/>
        <v>0</v>
      </c>
      <c r="K192" s="118">
        <f t="shared" ref="K192:L192" si="100">SUM(K193:K193)</f>
        <v>0</v>
      </c>
      <c r="L192" s="118">
        <f t="shared" si="100"/>
        <v>8364</v>
      </c>
      <c r="M192" s="118">
        <f t="shared" si="42"/>
        <v>8364</v>
      </c>
      <c r="N192" s="118">
        <f t="shared" ref="N192:O192" si="101">SUM(N193:N193)</f>
        <v>0</v>
      </c>
      <c r="O192" s="118">
        <f t="shared" si="101"/>
        <v>0</v>
      </c>
      <c r="P192" s="118">
        <f t="shared" si="43"/>
        <v>0</v>
      </c>
      <c r="Q192" s="118">
        <f t="shared" ref="Q192:R192" si="102">SUM(Q193:Q193)</f>
        <v>0</v>
      </c>
      <c r="R192" s="118">
        <f t="shared" si="102"/>
        <v>0</v>
      </c>
      <c r="S192" s="118">
        <f t="shared" si="44"/>
        <v>0</v>
      </c>
      <c r="T192" s="118">
        <f t="shared" ref="T192:U192" si="103">SUM(T193:T193)</f>
        <v>0</v>
      </c>
      <c r="U192" s="118">
        <f t="shared" si="103"/>
        <v>0</v>
      </c>
      <c r="V192" s="118">
        <f t="shared" si="45"/>
        <v>0</v>
      </c>
      <c r="W192" s="118">
        <f t="shared" ref="W192:X192" si="104">SUM(W193:W193)</f>
        <v>0</v>
      </c>
      <c r="X192" s="118">
        <f t="shared" si="104"/>
        <v>0</v>
      </c>
      <c r="Y192" s="118">
        <f t="shared" si="46"/>
        <v>0</v>
      </c>
      <c r="Z192" s="118">
        <f t="shared" ref="Z192:AA192" si="105">SUM(Z193:Z193)</f>
        <v>0</v>
      </c>
      <c r="AA192" s="118">
        <f t="shared" si="105"/>
        <v>0</v>
      </c>
      <c r="AB192" s="118">
        <f t="shared" si="47"/>
        <v>0</v>
      </c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  <c r="DK192" s="116"/>
      <c r="DL192" s="116"/>
      <c r="DM192" s="116"/>
      <c r="DN192" s="116"/>
      <c r="DO192" s="116"/>
      <c r="DP192" s="116"/>
      <c r="DQ192" s="116"/>
      <c r="DR192" s="116"/>
      <c r="DS192" s="116"/>
      <c r="DT192" s="116"/>
      <c r="DU192" s="116"/>
      <c r="DV192" s="116"/>
      <c r="DW192" s="116"/>
      <c r="DX192" s="116"/>
      <c r="DY192" s="116"/>
      <c r="DZ192" s="116"/>
      <c r="EA192" s="116"/>
      <c r="EB192" s="116"/>
      <c r="EC192" s="116"/>
      <c r="ED192" s="116"/>
      <c r="EE192" s="116"/>
      <c r="EF192" s="116"/>
      <c r="EG192" s="116"/>
      <c r="EH192" s="116"/>
      <c r="EI192" s="116"/>
      <c r="EJ192" s="116"/>
      <c r="EK192" s="116"/>
      <c r="EL192" s="116"/>
      <c r="EM192" s="116"/>
      <c r="EN192" s="116"/>
      <c r="EO192" s="116"/>
      <c r="EP192" s="116"/>
      <c r="EQ192" s="116"/>
      <c r="ER192" s="116"/>
      <c r="ES192" s="116"/>
      <c r="ET192" s="116"/>
      <c r="EU192" s="116"/>
      <c r="EV192" s="116"/>
      <c r="EW192" s="116"/>
      <c r="EX192" s="116"/>
      <c r="EY192" s="116"/>
      <c r="EZ192" s="116"/>
      <c r="FA192" s="116"/>
      <c r="FB192" s="116"/>
      <c r="FC192" s="116"/>
      <c r="FD192" s="116"/>
      <c r="FE192" s="116"/>
      <c r="FF192" s="116"/>
      <c r="FG192" s="116"/>
      <c r="FH192" s="116"/>
      <c r="FI192" s="116"/>
      <c r="FJ192" s="116"/>
      <c r="FK192" s="116"/>
      <c r="FL192" s="116"/>
      <c r="FM192" s="116"/>
      <c r="FN192" s="116"/>
      <c r="FO192" s="116"/>
      <c r="FP192" s="116"/>
      <c r="FQ192" s="116"/>
      <c r="FR192" s="116"/>
      <c r="FS192" s="116"/>
      <c r="FT192" s="116"/>
      <c r="FU192" s="116"/>
      <c r="FV192" s="116"/>
      <c r="FW192" s="116"/>
      <c r="FX192" s="116"/>
      <c r="FY192" s="116"/>
      <c r="FZ192" s="116"/>
      <c r="GA192" s="116"/>
      <c r="GB192" s="116"/>
      <c r="GC192" s="116"/>
      <c r="GD192" s="116"/>
      <c r="GE192" s="116"/>
      <c r="GF192" s="116"/>
      <c r="GG192" s="116"/>
    </row>
    <row r="193" spans="1:189" s="119" customFormat="1" x14ac:dyDescent="0.25">
      <c r="A193" s="124" t="s">
        <v>278</v>
      </c>
      <c r="B193" s="125">
        <f t="shared" si="48"/>
        <v>0</v>
      </c>
      <c r="C193" s="125">
        <f t="shared" si="48"/>
        <v>8364</v>
      </c>
      <c r="D193" s="125">
        <f>G193+J193+M193+P193+S193+V193+AB193+Y193</f>
        <v>8364</v>
      </c>
      <c r="E193" s="125"/>
      <c r="F193" s="125"/>
      <c r="G193" s="125">
        <f t="shared" si="40"/>
        <v>0</v>
      </c>
      <c r="H193" s="125"/>
      <c r="I193" s="125"/>
      <c r="J193" s="125">
        <f t="shared" si="41"/>
        <v>0</v>
      </c>
      <c r="K193" s="125"/>
      <c r="L193" s="125">
        <v>8364</v>
      </c>
      <c r="M193" s="125">
        <f t="shared" si="42"/>
        <v>8364</v>
      </c>
      <c r="N193" s="125"/>
      <c r="O193" s="125"/>
      <c r="P193" s="125">
        <f t="shared" si="43"/>
        <v>0</v>
      </c>
      <c r="Q193" s="125"/>
      <c r="R193" s="125"/>
      <c r="S193" s="125">
        <f t="shared" si="44"/>
        <v>0</v>
      </c>
      <c r="T193" s="125"/>
      <c r="U193" s="125"/>
      <c r="V193" s="125">
        <f t="shared" si="45"/>
        <v>0</v>
      </c>
      <c r="W193" s="125"/>
      <c r="X193" s="125"/>
      <c r="Y193" s="125">
        <f t="shared" si="46"/>
        <v>0</v>
      </c>
      <c r="Z193" s="125"/>
      <c r="AA193" s="125"/>
      <c r="AB193" s="125">
        <f t="shared" si="47"/>
        <v>0</v>
      </c>
    </row>
    <row r="194" spans="1:189" s="119" customFormat="1" x14ac:dyDescent="0.25">
      <c r="A194" s="123" t="s">
        <v>138</v>
      </c>
      <c r="B194" s="120">
        <f t="shared" si="48"/>
        <v>326742</v>
      </c>
      <c r="C194" s="120">
        <f t="shared" si="48"/>
        <v>331587</v>
      </c>
      <c r="D194" s="120">
        <f t="shared" si="48"/>
        <v>4845</v>
      </c>
      <c r="E194" s="120">
        <f>SUM(E195,E199)</f>
        <v>0</v>
      </c>
      <c r="F194" s="120">
        <f>SUM(F195,F199)</f>
        <v>0</v>
      </c>
      <c r="G194" s="120">
        <f t="shared" si="40"/>
        <v>0</v>
      </c>
      <c r="H194" s="120">
        <f t="shared" ref="H194:AA194" si="106">SUM(H195,H199)</f>
        <v>0</v>
      </c>
      <c r="I194" s="120">
        <f t="shared" si="106"/>
        <v>4845</v>
      </c>
      <c r="J194" s="120">
        <f t="shared" si="41"/>
        <v>4845</v>
      </c>
      <c r="K194" s="120">
        <f t="shared" ref="K194" si="107">SUM(K195,K199)</f>
        <v>47000</v>
      </c>
      <c r="L194" s="120">
        <f t="shared" si="106"/>
        <v>47000</v>
      </c>
      <c r="M194" s="120">
        <f t="shared" si="42"/>
        <v>0</v>
      </c>
      <c r="N194" s="120">
        <f t="shared" ref="N194" si="108">SUM(N195,N199)</f>
        <v>0</v>
      </c>
      <c r="O194" s="120">
        <f t="shared" si="106"/>
        <v>0</v>
      </c>
      <c r="P194" s="120">
        <f t="shared" si="43"/>
        <v>0</v>
      </c>
      <c r="Q194" s="120">
        <f t="shared" ref="Q194" si="109">SUM(Q195,Q199)</f>
        <v>11141</v>
      </c>
      <c r="R194" s="120">
        <f t="shared" si="106"/>
        <v>11141</v>
      </c>
      <c r="S194" s="120">
        <f t="shared" si="44"/>
        <v>0</v>
      </c>
      <c r="T194" s="120">
        <f t="shared" ref="T194" si="110">SUM(T195,T199)</f>
        <v>268601</v>
      </c>
      <c r="U194" s="120">
        <f t="shared" si="106"/>
        <v>268601</v>
      </c>
      <c r="V194" s="120">
        <f t="shared" si="45"/>
        <v>0</v>
      </c>
      <c r="W194" s="120">
        <f t="shared" ref="W194:X194" si="111">SUM(W195,W199)</f>
        <v>0</v>
      </c>
      <c r="X194" s="120">
        <f t="shared" si="111"/>
        <v>0</v>
      </c>
      <c r="Y194" s="120">
        <f t="shared" si="46"/>
        <v>0</v>
      </c>
      <c r="Z194" s="120">
        <f t="shared" ref="Z194" si="112">SUM(Z195,Z199)</f>
        <v>0</v>
      </c>
      <c r="AA194" s="120">
        <f t="shared" si="106"/>
        <v>0</v>
      </c>
      <c r="AB194" s="120">
        <f t="shared" si="47"/>
        <v>0</v>
      </c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  <c r="DK194" s="116"/>
      <c r="DL194" s="116"/>
      <c r="DM194" s="116"/>
      <c r="DN194" s="116"/>
      <c r="DO194" s="116"/>
      <c r="DP194" s="116"/>
      <c r="DQ194" s="116"/>
      <c r="DR194" s="116"/>
      <c r="DS194" s="116"/>
      <c r="DT194" s="116"/>
      <c r="DU194" s="116"/>
      <c r="DV194" s="116"/>
      <c r="DW194" s="116"/>
      <c r="DX194" s="116"/>
      <c r="DY194" s="116"/>
      <c r="DZ194" s="116"/>
      <c r="EA194" s="116"/>
      <c r="EB194" s="116"/>
      <c r="EC194" s="116"/>
      <c r="ED194" s="116"/>
      <c r="EE194" s="116"/>
      <c r="EF194" s="116"/>
      <c r="EG194" s="116"/>
      <c r="EH194" s="116"/>
      <c r="EI194" s="116"/>
      <c r="EJ194" s="116"/>
      <c r="EK194" s="116"/>
      <c r="EL194" s="116"/>
      <c r="EM194" s="116"/>
      <c r="EN194" s="116"/>
      <c r="EO194" s="116"/>
      <c r="EP194" s="116"/>
      <c r="EQ194" s="116"/>
      <c r="ER194" s="116"/>
      <c r="ES194" s="116"/>
      <c r="ET194" s="116"/>
      <c r="EU194" s="116"/>
      <c r="EV194" s="116"/>
      <c r="EW194" s="116"/>
      <c r="EX194" s="116"/>
      <c r="EY194" s="116"/>
      <c r="EZ194" s="116"/>
      <c r="FA194" s="116"/>
      <c r="FB194" s="116"/>
      <c r="FC194" s="116"/>
      <c r="FD194" s="116"/>
      <c r="FE194" s="116"/>
      <c r="FF194" s="116"/>
      <c r="FG194" s="116"/>
      <c r="FH194" s="116"/>
      <c r="FI194" s="116"/>
      <c r="FJ194" s="116"/>
      <c r="FK194" s="116"/>
      <c r="FL194" s="116"/>
      <c r="FM194" s="116"/>
      <c r="FN194" s="116"/>
      <c r="FO194" s="116"/>
      <c r="FP194" s="116"/>
      <c r="FQ194" s="116"/>
      <c r="FR194" s="116"/>
      <c r="FS194" s="116"/>
      <c r="FT194" s="116"/>
      <c r="FU194" s="116"/>
      <c r="FV194" s="116"/>
      <c r="FW194" s="116"/>
      <c r="FX194" s="116"/>
      <c r="FY194" s="116"/>
      <c r="FZ194" s="116"/>
      <c r="GA194" s="116"/>
      <c r="GB194" s="116"/>
      <c r="GC194" s="116"/>
      <c r="GD194" s="116"/>
      <c r="GE194" s="116"/>
      <c r="GF194" s="116"/>
      <c r="GG194" s="116"/>
    </row>
    <row r="195" spans="1:189" s="119" customFormat="1" ht="31.5" x14ac:dyDescent="0.25">
      <c r="A195" s="117" t="s">
        <v>272</v>
      </c>
      <c r="B195" s="120">
        <f t="shared" si="48"/>
        <v>11141</v>
      </c>
      <c r="C195" s="120">
        <f t="shared" si="48"/>
        <v>15986</v>
      </c>
      <c r="D195" s="120">
        <f t="shared" si="48"/>
        <v>4845</v>
      </c>
      <c r="E195" s="120">
        <f>SUM(E196:E198)</f>
        <v>0</v>
      </c>
      <c r="F195" s="120">
        <f>SUM(F196:F198)</f>
        <v>0</v>
      </c>
      <c r="G195" s="120">
        <f t="shared" si="40"/>
        <v>0</v>
      </c>
      <c r="H195" s="120">
        <f t="shared" ref="H195:I195" si="113">SUM(H196:H198)</f>
        <v>0</v>
      </c>
      <c r="I195" s="120">
        <f t="shared" si="113"/>
        <v>4845</v>
      </c>
      <c r="J195" s="120">
        <f t="shared" si="41"/>
        <v>4845</v>
      </c>
      <c r="K195" s="120">
        <f t="shared" ref="K195:L195" si="114">SUM(K196:K198)</f>
        <v>0</v>
      </c>
      <c r="L195" s="120">
        <f t="shared" si="114"/>
        <v>0</v>
      </c>
      <c r="M195" s="120">
        <f t="shared" si="42"/>
        <v>0</v>
      </c>
      <c r="N195" s="120">
        <f t="shared" ref="N195:O195" si="115">SUM(N196:N198)</f>
        <v>0</v>
      </c>
      <c r="O195" s="120">
        <f t="shared" si="115"/>
        <v>0</v>
      </c>
      <c r="P195" s="120">
        <f t="shared" si="43"/>
        <v>0</v>
      </c>
      <c r="Q195" s="120">
        <f t="shared" ref="Q195:R195" si="116">SUM(Q196:Q198)</f>
        <v>11141</v>
      </c>
      <c r="R195" s="120">
        <f t="shared" si="116"/>
        <v>11141</v>
      </c>
      <c r="S195" s="120">
        <f t="shared" si="44"/>
        <v>0</v>
      </c>
      <c r="T195" s="120">
        <f t="shared" ref="T195:U195" si="117">SUM(T196:T198)</f>
        <v>0</v>
      </c>
      <c r="U195" s="120">
        <f t="shared" si="117"/>
        <v>0</v>
      </c>
      <c r="V195" s="120">
        <f t="shared" si="45"/>
        <v>0</v>
      </c>
      <c r="W195" s="120">
        <f t="shared" ref="W195:X195" si="118">SUM(W196:W198)</f>
        <v>0</v>
      </c>
      <c r="X195" s="120">
        <f t="shared" si="118"/>
        <v>0</v>
      </c>
      <c r="Y195" s="120">
        <f t="shared" si="46"/>
        <v>0</v>
      </c>
      <c r="Z195" s="120">
        <f t="shared" ref="Z195:AA195" si="119">SUM(Z196:Z198)</f>
        <v>0</v>
      </c>
      <c r="AA195" s="120">
        <f t="shared" si="119"/>
        <v>0</v>
      </c>
      <c r="AB195" s="120">
        <f t="shared" si="47"/>
        <v>0</v>
      </c>
    </row>
    <row r="196" spans="1:189" s="119" customFormat="1" x14ac:dyDescent="0.25">
      <c r="A196" s="132" t="s">
        <v>279</v>
      </c>
      <c r="B196" s="125">
        <f t="shared" si="48"/>
        <v>10000</v>
      </c>
      <c r="C196" s="125">
        <f t="shared" si="48"/>
        <v>10000</v>
      </c>
      <c r="D196" s="125">
        <f t="shared" si="48"/>
        <v>0</v>
      </c>
      <c r="E196" s="125"/>
      <c r="F196" s="125"/>
      <c r="G196" s="125">
        <f t="shared" si="40"/>
        <v>0</v>
      </c>
      <c r="H196" s="125"/>
      <c r="I196" s="125"/>
      <c r="J196" s="125">
        <f t="shared" si="41"/>
        <v>0</v>
      </c>
      <c r="K196" s="125"/>
      <c r="L196" s="125"/>
      <c r="M196" s="125">
        <f t="shared" si="42"/>
        <v>0</v>
      </c>
      <c r="N196" s="125"/>
      <c r="O196" s="125"/>
      <c r="P196" s="125">
        <f t="shared" si="43"/>
        <v>0</v>
      </c>
      <c r="Q196" s="125">
        <v>10000</v>
      </c>
      <c r="R196" s="125">
        <v>10000</v>
      </c>
      <c r="S196" s="125">
        <f t="shared" si="44"/>
        <v>0</v>
      </c>
      <c r="T196" s="125"/>
      <c r="U196" s="125"/>
      <c r="V196" s="125">
        <f t="shared" si="45"/>
        <v>0</v>
      </c>
      <c r="W196" s="125"/>
      <c r="X196" s="125"/>
      <c r="Y196" s="125">
        <f t="shared" si="46"/>
        <v>0</v>
      </c>
      <c r="Z196" s="125"/>
      <c r="AA196" s="125"/>
      <c r="AB196" s="125">
        <f t="shared" si="47"/>
        <v>0</v>
      </c>
    </row>
    <row r="197" spans="1:189" s="119" customFormat="1" ht="31.5" x14ac:dyDescent="0.25">
      <c r="A197" s="124" t="s">
        <v>280</v>
      </c>
      <c r="B197" s="125">
        <f t="shared" si="48"/>
        <v>0</v>
      </c>
      <c r="C197" s="125">
        <f t="shared" si="48"/>
        <v>4845</v>
      </c>
      <c r="D197" s="125">
        <f t="shared" si="48"/>
        <v>4845</v>
      </c>
      <c r="E197" s="125"/>
      <c r="F197" s="125"/>
      <c r="G197" s="125">
        <f t="shared" si="40"/>
        <v>0</v>
      </c>
      <c r="H197" s="125"/>
      <c r="I197" s="125">
        <v>4845</v>
      </c>
      <c r="J197" s="125">
        <f t="shared" si="41"/>
        <v>4845</v>
      </c>
      <c r="K197" s="125"/>
      <c r="L197" s="125"/>
      <c r="M197" s="125">
        <f t="shared" si="42"/>
        <v>0</v>
      </c>
      <c r="N197" s="125"/>
      <c r="O197" s="125"/>
      <c r="P197" s="125">
        <f t="shared" si="43"/>
        <v>0</v>
      </c>
      <c r="Q197" s="125"/>
      <c r="R197" s="125"/>
      <c r="S197" s="125">
        <f t="shared" si="44"/>
        <v>0</v>
      </c>
      <c r="T197" s="125"/>
      <c r="U197" s="125"/>
      <c r="V197" s="125">
        <f t="shared" si="45"/>
        <v>0</v>
      </c>
      <c r="W197" s="125"/>
      <c r="X197" s="125"/>
      <c r="Y197" s="125">
        <f t="shared" si="46"/>
        <v>0</v>
      </c>
      <c r="Z197" s="125">
        <v>0</v>
      </c>
      <c r="AA197" s="125">
        <v>0</v>
      </c>
      <c r="AB197" s="125">
        <f t="shared" si="47"/>
        <v>0</v>
      </c>
    </row>
    <row r="198" spans="1:189" s="119" customFormat="1" ht="31.5" x14ac:dyDescent="0.25">
      <c r="A198" s="132" t="s">
        <v>281</v>
      </c>
      <c r="B198" s="125">
        <f t="shared" si="48"/>
        <v>1141</v>
      </c>
      <c r="C198" s="125">
        <f t="shared" si="48"/>
        <v>1141</v>
      </c>
      <c r="D198" s="125">
        <f t="shared" si="48"/>
        <v>0</v>
      </c>
      <c r="E198" s="125"/>
      <c r="F198" s="125"/>
      <c r="G198" s="125">
        <f t="shared" si="40"/>
        <v>0</v>
      </c>
      <c r="H198" s="125"/>
      <c r="I198" s="125"/>
      <c r="J198" s="125">
        <f t="shared" si="41"/>
        <v>0</v>
      </c>
      <c r="K198" s="125"/>
      <c r="L198" s="125"/>
      <c r="M198" s="125">
        <f t="shared" si="42"/>
        <v>0</v>
      </c>
      <c r="N198" s="125"/>
      <c r="O198" s="125"/>
      <c r="P198" s="125">
        <f t="shared" si="43"/>
        <v>0</v>
      </c>
      <c r="Q198" s="125">
        <v>1141</v>
      </c>
      <c r="R198" s="125">
        <v>1141</v>
      </c>
      <c r="S198" s="125">
        <f t="shared" si="44"/>
        <v>0</v>
      </c>
      <c r="T198" s="125"/>
      <c r="U198" s="125"/>
      <c r="V198" s="125">
        <f t="shared" si="45"/>
        <v>0</v>
      </c>
      <c r="W198" s="125"/>
      <c r="X198" s="125"/>
      <c r="Y198" s="125">
        <f t="shared" si="46"/>
        <v>0</v>
      </c>
      <c r="Z198" s="125"/>
      <c r="AA198" s="125"/>
      <c r="AB198" s="125">
        <f t="shared" si="47"/>
        <v>0</v>
      </c>
    </row>
    <row r="199" spans="1:189" s="119" customFormat="1" x14ac:dyDescent="0.25">
      <c r="A199" s="117" t="s">
        <v>282</v>
      </c>
      <c r="B199" s="118">
        <f t="shared" si="48"/>
        <v>315601</v>
      </c>
      <c r="C199" s="118">
        <f t="shared" si="48"/>
        <v>315601</v>
      </c>
      <c r="D199" s="118">
        <f t="shared" si="48"/>
        <v>0</v>
      </c>
      <c r="E199" s="118">
        <f t="shared" ref="E199:AA199" si="120">SUM(E200:E203)</f>
        <v>0</v>
      </c>
      <c r="F199" s="118">
        <f t="shared" si="120"/>
        <v>0</v>
      </c>
      <c r="G199" s="118">
        <f t="shared" si="40"/>
        <v>0</v>
      </c>
      <c r="H199" s="118">
        <f t="shared" ref="H199" si="121">SUM(H200:H203)</f>
        <v>0</v>
      </c>
      <c r="I199" s="118">
        <f t="shared" si="120"/>
        <v>0</v>
      </c>
      <c r="J199" s="118">
        <f t="shared" si="41"/>
        <v>0</v>
      </c>
      <c r="K199" s="118">
        <f t="shared" ref="K199" si="122">SUM(K200:K203)</f>
        <v>47000</v>
      </c>
      <c r="L199" s="118">
        <f t="shared" si="120"/>
        <v>47000</v>
      </c>
      <c r="M199" s="118">
        <f t="shared" si="42"/>
        <v>0</v>
      </c>
      <c r="N199" s="118">
        <f t="shared" ref="N199" si="123">SUM(N200:N203)</f>
        <v>0</v>
      </c>
      <c r="O199" s="118">
        <f t="shared" si="120"/>
        <v>0</v>
      </c>
      <c r="P199" s="118">
        <f t="shared" si="43"/>
        <v>0</v>
      </c>
      <c r="Q199" s="118">
        <f t="shared" ref="Q199" si="124">SUM(Q200:Q203)</f>
        <v>0</v>
      </c>
      <c r="R199" s="118">
        <f t="shared" si="120"/>
        <v>0</v>
      </c>
      <c r="S199" s="118">
        <f t="shared" si="44"/>
        <v>0</v>
      </c>
      <c r="T199" s="118">
        <f t="shared" ref="T199" si="125">SUM(T200:T203)</f>
        <v>268601</v>
      </c>
      <c r="U199" s="118">
        <f t="shared" si="120"/>
        <v>268601</v>
      </c>
      <c r="V199" s="118">
        <f t="shared" si="45"/>
        <v>0</v>
      </c>
      <c r="W199" s="118">
        <f t="shared" ref="W199:X199" si="126">SUM(W200:W203)</f>
        <v>0</v>
      </c>
      <c r="X199" s="118">
        <f t="shared" si="126"/>
        <v>0</v>
      </c>
      <c r="Y199" s="118">
        <f t="shared" si="46"/>
        <v>0</v>
      </c>
      <c r="Z199" s="118">
        <f t="shared" ref="Z199" si="127">SUM(Z200:Z203)</f>
        <v>0</v>
      </c>
      <c r="AA199" s="118">
        <f t="shared" si="120"/>
        <v>0</v>
      </c>
      <c r="AB199" s="118">
        <f t="shared" si="47"/>
        <v>0</v>
      </c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  <c r="DK199" s="116"/>
      <c r="DL199" s="116"/>
      <c r="DM199" s="116"/>
      <c r="DN199" s="116"/>
      <c r="DO199" s="116"/>
      <c r="DP199" s="116"/>
      <c r="DQ199" s="116"/>
      <c r="DR199" s="116"/>
      <c r="DS199" s="116"/>
      <c r="DT199" s="116"/>
      <c r="DU199" s="116"/>
      <c r="DV199" s="116"/>
      <c r="DW199" s="116"/>
      <c r="DX199" s="116"/>
      <c r="DY199" s="116"/>
      <c r="DZ199" s="116"/>
      <c r="EA199" s="116"/>
      <c r="EB199" s="116"/>
      <c r="EC199" s="116"/>
      <c r="ED199" s="116"/>
      <c r="EE199" s="116"/>
      <c r="EF199" s="116"/>
      <c r="EG199" s="116"/>
      <c r="EH199" s="116"/>
      <c r="EI199" s="116"/>
      <c r="EJ199" s="116"/>
      <c r="EK199" s="116"/>
      <c r="EL199" s="116"/>
      <c r="EM199" s="116"/>
      <c r="EN199" s="116"/>
      <c r="EO199" s="116"/>
      <c r="EP199" s="116"/>
      <c r="EQ199" s="116"/>
      <c r="ER199" s="116"/>
      <c r="ES199" s="116"/>
      <c r="ET199" s="116"/>
      <c r="EU199" s="116"/>
      <c r="EV199" s="116"/>
      <c r="EW199" s="116"/>
      <c r="EX199" s="116"/>
      <c r="EY199" s="116"/>
      <c r="EZ199" s="116"/>
      <c r="FA199" s="116"/>
      <c r="FB199" s="116"/>
      <c r="FC199" s="116"/>
      <c r="FD199" s="116"/>
      <c r="FE199" s="116"/>
      <c r="FF199" s="116"/>
      <c r="FG199" s="116"/>
      <c r="FH199" s="116"/>
      <c r="FI199" s="116"/>
      <c r="FJ199" s="116"/>
      <c r="FK199" s="116"/>
      <c r="FL199" s="116"/>
      <c r="FM199" s="116"/>
      <c r="FN199" s="116"/>
      <c r="FO199" s="116"/>
      <c r="FP199" s="116"/>
      <c r="FQ199" s="116"/>
      <c r="FR199" s="116"/>
      <c r="FS199" s="116"/>
      <c r="FT199" s="116"/>
      <c r="FU199" s="116"/>
      <c r="FV199" s="116"/>
      <c r="FW199" s="116"/>
      <c r="FX199" s="116"/>
      <c r="FY199" s="116"/>
      <c r="FZ199" s="116"/>
      <c r="GA199" s="116"/>
      <c r="GB199" s="116"/>
      <c r="GC199" s="116"/>
      <c r="GD199" s="116"/>
      <c r="GE199" s="116"/>
      <c r="GF199" s="116"/>
      <c r="GG199" s="116"/>
    </row>
    <row r="200" spans="1:189" s="119" customFormat="1" ht="63" x14ac:dyDescent="0.25">
      <c r="A200" s="124" t="s">
        <v>283</v>
      </c>
      <c r="B200" s="125">
        <f t="shared" si="48"/>
        <v>47000</v>
      </c>
      <c r="C200" s="125">
        <f t="shared" si="48"/>
        <v>47000</v>
      </c>
      <c r="D200" s="125">
        <f t="shared" si="48"/>
        <v>0</v>
      </c>
      <c r="E200" s="125"/>
      <c r="F200" s="125"/>
      <c r="G200" s="125">
        <f t="shared" si="40"/>
        <v>0</v>
      </c>
      <c r="H200" s="125"/>
      <c r="I200" s="125"/>
      <c r="J200" s="125">
        <f t="shared" si="41"/>
        <v>0</v>
      </c>
      <c r="K200" s="125">
        <v>47000</v>
      </c>
      <c r="L200" s="125">
        <v>47000</v>
      </c>
      <c r="M200" s="125">
        <f t="shared" si="42"/>
        <v>0</v>
      </c>
      <c r="N200" s="125"/>
      <c r="O200" s="125"/>
      <c r="P200" s="125">
        <f t="shared" si="43"/>
        <v>0</v>
      </c>
      <c r="Q200" s="125"/>
      <c r="R200" s="125"/>
      <c r="S200" s="125">
        <f t="shared" si="44"/>
        <v>0</v>
      </c>
      <c r="T200" s="125"/>
      <c r="U200" s="125"/>
      <c r="V200" s="125">
        <f t="shared" si="45"/>
        <v>0</v>
      </c>
      <c r="W200" s="125"/>
      <c r="X200" s="125"/>
      <c r="Y200" s="125">
        <f t="shared" si="46"/>
        <v>0</v>
      </c>
      <c r="Z200" s="125"/>
      <c r="AA200" s="125"/>
      <c r="AB200" s="125">
        <f t="shared" si="47"/>
        <v>0</v>
      </c>
    </row>
    <row r="201" spans="1:189" s="119" customFormat="1" ht="78.75" x14ac:dyDescent="0.25">
      <c r="A201" s="124" t="s">
        <v>284</v>
      </c>
      <c r="B201" s="125">
        <f t="shared" si="48"/>
        <v>184253</v>
      </c>
      <c r="C201" s="125">
        <f t="shared" si="48"/>
        <v>184253</v>
      </c>
      <c r="D201" s="125">
        <f t="shared" si="48"/>
        <v>0</v>
      </c>
      <c r="E201" s="125"/>
      <c r="F201" s="125"/>
      <c r="G201" s="125">
        <f t="shared" si="40"/>
        <v>0</v>
      </c>
      <c r="H201" s="125"/>
      <c r="I201" s="125"/>
      <c r="J201" s="125">
        <f t="shared" si="41"/>
        <v>0</v>
      </c>
      <c r="K201" s="125"/>
      <c r="L201" s="125"/>
      <c r="M201" s="125">
        <f t="shared" si="42"/>
        <v>0</v>
      </c>
      <c r="N201" s="125"/>
      <c r="O201" s="125"/>
      <c r="P201" s="125">
        <f t="shared" si="43"/>
        <v>0</v>
      </c>
      <c r="Q201" s="125"/>
      <c r="R201" s="125"/>
      <c r="S201" s="125">
        <f t="shared" si="44"/>
        <v>0</v>
      </c>
      <c r="T201" s="125">
        <v>184253</v>
      </c>
      <c r="U201" s="125">
        <v>184253</v>
      </c>
      <c r="V201" s="125">
        <f t="shared" si="45"/>
        <v>0</v>
      </c>
      <c r="W201" s="125"/>
      <c r="X201" s="125"/>
      <c r="Y201" s="125">
        <f t="shared" si="46"/>
        <v>0</v>
      </c>
      <c r="Z201" s="125"/>
      <c r="AA201" s="125"/>
      <c r="AB201" s="125">
        <f t="shared" si="47"/>
        <v>0</v>
      </c>
    </row>
    <row r="202" spans="1:189" s="119" customFormat="1" ht="31.5" x14ac:dyDescent="0.25">
      <c r="A202" s="124" t="s">
        <v>285</v>
      </c>
      <c r="B202" s="125">
        <f t="shared" si="48"/>
        <v>11886</v>
      </c>
      <c r="C202" s="125">
        <f t="shared" si="48"/>
        <v>11886</v>
      </c>
      <c r="D202" s="125">
        <f t="shared" si="48"/>
        <v>0</v>
      </c>
      <c r="E202" s="125"/>
      <c r="F202" s="125"/>
      <c r="G202" s="125">
        <f t="shared" si="40"/>
        <v>0</v>
      </c>
      <c r="H202" s="125"/>
      <c r="I202" s="125"/>
      <c r="J202" s="125">
        <f t="shared" si="41"/>
        <v>0</v>
      </c>
      <c r="K202" s="125"/>
      <c r="L202" s="125"/>
      <c r="M202" s="125">
        <f t="shared" si="42"/>
        <v>0</v>
      </c>
      <c r="N202" s="125"/>
      <c r="O202" s="125"/>
      <c r="P202" s="125">
        <f t="shared" si="43"/>
        <v>0</v>
      </c>
      <c r="Q202" s="125"/>
      <c r="R202" s="125"/>
      <c r="S202" s="125">
        <f t="shared" si="44"/>
        <v>0</v>
      </c>
      <c r="T202" s="125">
        <v>11886</v>
      </c>
      <c r="U202" s="125">
        <v>11886</v>
      </c>
      <c r="V202" s="125">
        <f t="shared" si="45"/>
        <v>0</v>
      </c>
      <c r="W202" s="125"/>
      <c r="X202" s="125"/>
      <c r="Y202" s="125">
        <f t="shared" si="46"/>
        <v>0</v>
      </c>
      <c r="Z202" s="125"/>
      <c r="AA202" s="125"/>
      <c r="AB202" s="125">
        <f t="shared" si="47"/>
        <v>0</v>
      </c>
    </row>
    <row r="203" spans="1:189" s="119" customFormat="1" ht="31.5" x14ac:dyDescent="0.25">
      <c r="A203" s="124" t="s">
        <v>286</v>
      </c>
      <c r="B203" s="125">
        <f t="shared" si="48"/>
        <v>72462</v>
      </c>
      <c r="C203" s="125">
        <f t="shared" si="48"/>
        <v>72462</v>
      </c>
      <c r="D203" s="125">
        <f t="shared" si="48"/>
        <v>0</v>
      </c>
      <c r="E203" s="125"/>
      <c r="F203" s="125"/>
      <c r="G203" s="125">
        <f t="shared" si="40"/>
        <v>0</v>
      </c>
      <c r="H203" s="125"/>
      <c r="I203" s="125"/>
      <c r="J203" s="125">
        <f t="shared" si="41"/>
        <v>0</v>
      </c>
      <c r="K203" s="125">
        <v>0</v>
      </c>
      <c r="L203" s="125">
        <v>0</v>
      </c>
      <c r="M203" s="125">
        <f t="shared" si="42"/>
        <v>0</v>
      </c>
      <c r="N203" s="125"/>
      <c r="O203" s="125"/>
      <c r="P203" s="125">
        <f t="shared" si="43"/>
        <v>0</v>
      </c>
      <c r="Q203" s="125"/>
      <c r="R203" s="125"/>
      <c r="S203" s="125">
        <f t="shared" si="44"/>
        <v>0</v>
      </c>
      <c r="T203" s="125">
        <v>72462</v>
      </c>
      <c r="U203" s="125">
        <v>72462</v>
      </c>
      <c r="V203" s="125">
        <f t="shared" si="45"/>
        <v>0</v>
      </c>
      <c r="W203" s="125"/>
      <c r="X203" s="125"/>
      <c r="Y203" s="125">
        <f t="shared" si="46"/>
        <v>0</v>
      </c>
      <c r="Z203" s="125"/>
      <c r="AA203" s="125"/>
      <c r="AB203" s="125">
        <f t="shared" si="47"/>
        <v>0</v>
      </c>
    </row>
    <row r="204" spans="1:189" s="119" customFormat="1" x14ac:dyDescent="0.25">
      <c r="A204" s="117" t="s">
        <v>152</v>
      </c>
      <c r="B204" s="118">
        <f t="shared" si="48"/>
        <v>4724745</v>
      </c>
      <c r="C204" s="118">
        <f t="shared" si="48"/>
        <v>4730801</v>
      </c>
      <c r="D204" s="118">
        <f t="shared" si="48"/>
        <v>6056</v>
      </c>
      <c r="E204" s="118">
        <f>SUM(E205,E220,E227,E216)</f>
        <v>200000</v>
      </c>
      <c r="F204" s="118">
        <f>SUM(F205,F220,F227,F216)</f>
        <v>200000</v>
      </c>
      <c r="G204" s="118">
        <f t="shared" si="40"/>
        <v>0</v>
      </c>
      <c r="H204" s="118">
        <f>SUM(H205,H220,H227,H216)</f>
        <v>0</v>
      </c>
      <c r="I204" s="118">
        <f>SUM(I205,I220,I227,I216)</f>
        <v>0</v>
      </c>
      <c r="J204" s="118">
        <f t="shared" si="41"/>
        <v>0</v>
      </c>
      <c r="K204" s="118">
        <f>SUM(K205,K220,K227,K216)</f>
        <v>76006</v>
      </c>
      <c r="L204" s="118">
        <f>SUM(L205,L220,L227,L216)</f>
        <v>79060</v>
      </c>
      <c r="M204" s="118">
        <f t="shared" si="42"/>
        <v>3054</v>
      </c>
      <c r="N204" s="118">
        <f>SUM(N205,N220,N227,N216)</f>
        <v>1663</v>
      </c>
      <c r="O204" s="118">
        <f>SUM(O205,O220,O227,O216)</f>
        <v>1663</v>
      </c>
      <c r="P204" s="118">
        <f t="shared" si="43"/>
        <v>0</v>
      </c>
      <c r="Q204" s="118">
        <f>SUM(Q205,Q220,Q227,Q216)</f>
        <v>256518</v>
      </c>
      <c r="R204" s="118">
        <f>SUM(R205,R220,R227,R216)</f>
        <v>259520</v>
      </c>
      <c r="S204" s="118">
        <f t="shared" si="44"/>
        <v>3002</v>
      </c>
      <c r="T204" s="118">
        <f>SUM(T205,T220,T227,T216)</f>
        <v>390208</v>
      </c>
      <c r="U204" s="118">
        <f>SUM(U205,U220,U227,U216)</f>
        <v>390208</v>
      </c>
      <c r="V204" s="118">
        <f t="shared" si="45"/>
        <v>0</v>
      </c>
      <c r="W204" s="118">
        <f t="shared" ref="W204:X204" si="128">SUM(W205,W220,W227,W216)</f>
        <v>28750</v>
      </c>
      <c r="X204" s="118">
        <f t="shared" si="128"/>
        <v>28750</v>
      </c>
      <c r="Y204" s="118">
        <f t="shared" si="46"/>
        <v>0</v>
      </c>
      <c r="Z204" s="118">
        <f>SUM(Z205,Z220,Z227,Z216)</f>
        <v>3771600</v>
      </c>
      <c r="AA204" s="118">
        <f>SUM(AA205,AA220,AA227,AA216)</f>
        <v>3771600</v>
      </c>
      <c r="AB204" s="118">
        <f t="shared" si="47"/>
        <v>0</v>
      </c>
    </row>
    <row r="205" spans="1:189" s="119" customFormat="1" x14ac:dyDescent="0.25">
      <c r="A205" s="117" t="s">
        <v>265</v>
      </c>
      <c r="B205" s="118">
        <f t="shared" si="48"/>
        <v>292698</v>
      </c>
      <c r="C205" s="118">
        <f t="shared" si="48"/>
        <v>295700</v>
      </c>
      <c r="D205" s="118">
        <f t="shared" si="48"/>
        <v>3002</v>
      </c>
      <c r="E205" s="118">
        <f>SUM(E206:E215)</f>
        <v>0</v>
      </c>
      <c r="F205" s="118">
        <f>SUM(F206:F215)</f>
        <v>0</v>
      </c>
      <c r="G205" s="118">
        <f t="shared" si="40"/>
        <v>0</v>
      </c>
      <c r="H205" s="118">
        <f>SUM(H206:H215)</f>
        <v>0</v>
      </c>
      <c r="I205" s="118">
        <f>SUM(I206:I215)</f>
        <v>0</v>
      </c>
      <c r="J205" s="118">
        <f t="shared" si="41"/>
        <v>0</v>
      </c>
      <c r="K205" s="118">
        <f>SUM(K206:K215)</f>
        <v>23695</v>
      </c>
      <c r="L205" s="118">
        <f>SUM(L206:L215)</f>
        <v>23695</v>
      </c>
      <c r="M205" s="118">
        <f t="shared" si="42"/>
        <v>0</v>
      </c>
      <c r="N205" s="118">
        <f>SUM(N206:N215)</f>
        <v>0</v>
      </c>
      <c r="O205" s="118">
        <f>SUM(O206:O215)</f>
        <v>0</v>
      </c>
      <c r="P205" s="118">
        <f t="shared" si="43"/>
        <v>0</v>
      </c>
      <c r="Q205" s="118">
        <f>SUM(Q206:Q215)</f>
        <v>214237</v>
      </c>
      <c r="R205" s="118">
        <f>SUM(R206:R215)</f>
        <v>217239</v>
      </c>
      <c r="S205" s="118">
        <f t="shared" si="44"/>
        <v>3002</v>
      </c>
      <c r="T205" s="118">
        <f>SUM(T206:T215)</f>
        <v>26016</v>
      </c>
      <c r="U205" s="118">
        <f>SUM(U206:U215)</f>
        <v>26016</v>
      </c>
      <c r="V205" s="118">
        <f t="shared" si="45"/>
        <v>0</v>
      </c>
      <c r="W205" s="118">
        <f t="shared" ref="W205:X205" si="129">SUM(W206:W215)</f>
        <v>28750</v>
      </c>
      <c r="X205" s="118">
        <f t="shared" si="129"/>
        <v>28750</v>
      </c>
      <c r="Y205" s="118">
        <f t="shared" si="46"/>
        <v>0</v>
      </c>
      <c r="Z205" s="118">
        <f>SUM(Z206:Z215)</f>
        <v>0</v>
      </c>
      <c r="AA205" s="118">
        <f>SUM(AA206:AA215)</f>
        <v>0</v>
      </c>
      <c r="AB205" s="118">
        <f t="shared" si="47"/>
        <v>0</v>
      </c>
    </row>
    <row r="206" spans="1:189" s="116" customFormat="1" ht="47.25" x14ac:dyDescent="0.25">
      <c r="A206" s="124" t="s">
        <v>287</v>
      </c>
      <c r="B206" s="125">
        <f t="shared" si="48"/>
        <v>26016</v>
      </c>
      <c r="C206" s="125">
        <f t="shared" si="48"/>
        <v>26016</v>
      </c>
      <c r="D206" s="125">
        <f t="shared" si="48"/>
        <v>0</v>
      </c>
      <c r="E206" s="125"/>
      <c r="F206" s="125"/>
      <c r="G206" s="125">
        <f t="shared" si="40"/>
        <v>0</v>
      </c>
      <c r="H206" s="125"/>
      <c r="I206" s="125"/>
      <c r="J206" s="125">
        <f t="shared" si="41"/>
        <v>0</v>
      </c>
      <c r="K206" s="125"/>
      <c r="L206" s="125"/>
      <c r="M206" s="125">
        <f t="shared" si="42"/>
        <v>0</v>
      </c>
      <c r="N206" s="125"/>
      <c r="O206" s="125"/>
      <c r="P206" s="125">
        <f t="shared" si="43"/>
        <v>0</v>
      </c>
      <c r="Q206" s="125"/>
      <c r="R206" s="125"/>
      <c r="S206" s="125">
        <f t="shared" si="44"/>
        <v>0</v>
      </c>
      <c r="T206" s="125">
        <f>26016</f>
        <v>26016</v>
      </c>
      <c r="U206" s="125">
        <f>26016</f>
        <v>26016</v>
      </c>
      <c r="V206" s="125">
        <f t="shared" si="45"/>
        <v>0</v>
      </c>
      <c r="W206" s="125"/>
      <c r="X206" s="125"/>
      <c r="Y206" s="125">
        <f t="shared" si="46"/>
        <v>0</v>
      </c>
      <c r="Z206" s="125"/>
      <c r="AA206" s="125"/>
      <c r="AB206" s="125">
        <f t="shared" si="47"/>
        <v>0</v>
      </c>
      <c r="AC206" s="119"/>
      <c r="AD206" s="119"/>
      <c r="AE206" s="119"/>
      <c r="AF206" s="119"/>
      <c r="AG206" s="119"/>
      <c r="AH206" s="119"/>
      <c r="AI206" s="119"/>
      <c r="AJ206" s="119"/>
      <c r="AK206" s="119"/>
      <c r="AL206" s="119"/>
      <c r="AM206" s="119"/>
      <c r="AN206" s="119"/>
      <c r="AO206" s="119"/>
      <c r="AP206" s="119"/>
      <c r="AQ206" s="119"/>
      <c r="AR206" s="119"/>
      <c r="AS206" s="119"/>
      <c r="AT206" s="119"/>
      <c r="AU206" s="119"/>
      <c r="AV206" s="119"/>
      <c r="AW206" s="119"/>
      <c r="AX206" s="119"/>
      <c r="AY206" s="119"/>
      <c r="AZ206" s="119"/>
      <c r="BA206" s="119"/>
      <c r="BB206" s="119"/>
      <c r="BC206" s="119"/>
      <c r="BD206" s="119"/>
      <c r="BE206" s="119"/>
      <c r="BF206" s="119"/>
      <c r="BG206" s="119"/>
      <c r="BH206" s="119"/>
      <c r="BI206" s="119"/>
      <c r="BJ206" s="119"/>
      <c r="BK206" s="119"/>
      <c r="BL206" s="119"/>
      <c r="BM206" s="119"/>
      <c r="BN206" s="119"/>
      <c r="BO206" s="119"/>
      <c r="BP206" s="119"/>
      <c r="BQ206" s="119"/>
      <c r="BR206" s="119"/>
      <c r="BS206" s="119"/>
      <c r="BT206" s="119"/>
      <c r="BU206" s="119"/>
      <c r="BV206" s="119"/>
      <c r="BW206" s="119"/>
      <c r="BX206" s="119"/>
      <c r="BY206" s="119"/>
      <c r="BZ206" s="119"/>
      <c r="CA206" s="119"/>
      <c r="CB206" s="119"/>
      <c r="CC206" s="119"/>
      <c r="CD206" s="119"/>
      <c r="CE206" s="119"/>
      <c r="CF206" s="119"/>
      <c r="CG206" s="119"/>
      <c r="CH206" s="119"/>
      <c r="CI206" s="119"/>
      <c r="CJ206" s="119"/>
      <c r="CK206" s="119"/>
      <c r="CL206" s="119"/>
      <c r="CM206" s="119"/>
      <c r="CN206" s="119"/>
      <c r="CO206" s="119"/>
      <c r="CP206" s="119"/>
      <c r="CQ206" s="119"/>
      <c r="CR206" s="119"/>
      <c r="CS206" s="119"/>
      <c r="CT206" s="119"/>
      <c r="CU206" s="119"/>
      <c r="CV206" s="119"/>
      <c r="CW206" s="119"/>
      <c r="CX206" s="119"/>
      <c r="CY206" s="119"/>
      <c r="CZ206" s="119"/>
      <c r="DA206" s="119"/>
      <c r="DB206" s="119"/>
      <c r="DC206" s="119"/>
      <c r="DD206" s="119"/>
      <c r="DE206" s="119"/>
      <c r="DF206" s="119"/>
      <c r="DG206" s="119"/>
      <c r="DH206" s="119"/>
      <c r="DI206" s="119"/>
      <c r="DJ206" s="119"/>
      <c r="DK206" s="119"/>
      <c r="DL206" s="119"/>
      <c r="DM206" s="119"/>
      <c r="DN206" s="119"/>
      <c r="DO206" s="119"/>
      <c r="DP206" s="119"/>
      <c r="DQ206" s="119"/>
      <c r="DR206" s="119"/>
      <c r="DS206" s="119"/>
      <c r="DT206" s="119"/>
      <c r="DU206" s="119"/>
      <c r="DV206" s="119"/>
      <c r="DW206" s="119"/>
      <c r="DX206" s="119"/>
      <c r="DY206" s="119"/>
      <c r="DZ206" s="119"/>
      <c r="EA206" s="119"/>
      <c r="EB206" s="119"/>
      <c r="EC206" s="119"/>
      <c r="ED206" s="119"/>
      <c r="EE206" s="119"/>
      <c r="EF206" s="119"/>
      <c r="EG206" s="119"/>
      <c r="EH206" s="119"/>
      <c r="EI206" s="119"/>
      <c r="EJ206" s="119"/>
      <c r="EK206" s="119"/>
      <c r="EL206" s="119"/>
      <c r="EM206" s="119"/>
      <c r="EN206" s="119"/>
      <c r="EO206" s="119"/>
      <c r="EP206" s="119"/>
      <c r="EQ206" s="119"/>
      <c r="ER206" s="119"/>
      <c r="ES206" s="119"/>
      <c r="ET206" s="119"/>
      <c r="EU206" s="119"/>
      <c r="EV206" s="119"/>
      <c r="EW206" s="119"/>
      <c r="EX206" s="119"/>
      <c r="EY206" s="119"/>
      <c r="EZ206" s="119"/>
      <c r="FA206" s="119"/>
      <c r="FB206" s="119"/>
      <c r="FC206" s="119"/>
      <c r="FD206" s="119"/>
      <c r="FE206" s="119"/>
      <c r="FF206" s="119"/>
      <c r="FG206" s="119"/>
      <c r="FH206" s="119"/>
      <c r="FI206" s="119"/>
      <c r="FJ206" s="119"/>
      <c r="FK206" s="119"/>
      <c r="FL206" s="119"/>
      <c r="FM206" s="119"/>
      <c r="FN206" s="119"/>
      <c r="FO206" s="119"/>
      <c r="FP206" s="119"/>
      <c r="FQ206" s="119"/>
      <c r="FR206" s="119"/>
      <c r="FS206" s="119"/>
      <c r="FT206" s="119"/>
      <c r="FU206" s="119"/>
      <c r="FV206" s="119"/>
      <c r="FW206" s="119"/>
      <c r="FX206" s="119"/>
      <c r="FY206" s="119"/>
      <c r="FZ206" s="119"/>
      <c r="GA206" s="119"/>
      <c r="GB206" s="119"/>
      <c r="GC206" s="119"/>
      <c r="GD206" s="119"/>
      <c r="GE206" s="119"/>
      <c r="GF206" s="119"/>
      <c r="GG206" s="119"/>
    </row>
    <row r="207" spans="1:189" s="116" customFormat="1" ht="31.5" x14ac:dyDescent="0.25">
      <c r="A207" s="124" t="s">
        <v>288</v>
      </c>
      <c r="B207" s="125">
        <f t="shared" si="48"/>
        <v>18988</v>
      </c>
      <c r="C207" s="125">
        <f t="shared" si="48"/>
        <v>18988</v>
      </c>
      <c r="D207" s="125">
        <f t="shared" si="48"/>
        <v>0</v>
      </c>
      <c r="E207" s="125"/>
      <c r="F207" s="125"/>
      <c r="G207" s="125">
        <f t="shared" si="40"/>
        <v>0</v>
      </c>
      <c r="H207" s="125"/>
      <c r="I207" s="125"/>
      <c r="J207" s="125">
        <f t="shared" si="41"/>
        <v>0</v>
      </c>
      <c r="K207" s="125">
        <f>8340+9240+1408</f>
        <v>18988</v>
      </c>
      <c r="L207" s="125">
        <f>8340+9240+1408</f>
        <v>18988</v>
      </c>
      <c r="M207" s="125">
        <f t="shared" si="42"/>
        <v>0</v>
      </c>
      <c r="N207" s="125"/>
      <c r="O207" s="125"/>
      <c r="P207" s="125">
        <f t="shared" si="43"/>
        <v>0</v>
      </c>
      <c r="Q207" s="125"/>
      <c r="R207" s="125"/>
      <c r="S207" s="125">
        <f t="shared" si="44"/>
        <v>0</v>
      </c>
      <c r="T207" s="125"/>
      <c r="U207" s="125"/>
      <c r="V207" s="125">
        <f t="shared" si="45"/>
        <v>0</v>
      </c>
      <c r="W207" s="125"/>
      <c r="X207" s="125"/>
      <c r="Y207" s="125">
        <f t="shared" si="46"/>
        <v>0</v>
      </c>
      <c r="Z207" s="125"/>
      <c r="AA207" s="125"/>
      <c r="AB207" s="125">
        <f t="shared" si="47"/>
        <v>0</v>
      </c>
      <c r="AC207" s="119"/>
      <c r="AD207" s="119"/>
      <c r="AE207" s="119"/>
      <c r="AF207" s="119"/>
      <c r="AG207" s="119"/>
      <c r="AH207" s="119"/>
      <c r="AI207" s="119"/>
      <c r="AJ207" s="119"/>
      <c r="AK207" s="119"/>
      <c r="AL207" s="119"/>
      <c r="AM207" s="119"/>
      <c r="AN207" s="119"/>
      <c r="AO207" s="119"/>
      <c r="AP207" s="119"/>
      <c r="AQ207" s="119"/>
      <c r="AR207" s="119"/>
      <c r="AS207" s="119"/>
      <c r="AT207" s="119"/>
      <c r="AU207" s="119"/>
      <c r="AV207" s="119"/>
      <c r="AW207" s="119"/>
      <c r="AX207" s="119"/>
      <c r="AY207" s="119"/>
      <c r="AZ207" s="119"/>
      <c r="BA207" s="119"/>
      <c r="BB207" s="119"/>
      <c r="BC207" s="119"/>
      <c r="BD207" s="119"/>
      <c r="BE207" s="119"/>
      <c r="BF207" s="119"/>
      <c r="BG207" s="119"/>
      <c r="BH207" s="119"/>
      <c r="BI207" s="119"/>
      <c r="BJ207" s="119"/>
      <c r="BK207" s="119"/>
      <c r="BL207" s="119"/>
      <c r="BM207" s="119"/>
      <c r="BN207" s="119"/>
      <c r="BO207" s="119"/>
      <c r="BP207" s="119"/>
      <c r="BQ207" s="119"/>
      <c r="BR207" s="119"/>
      <c r="BS207" s="119"/>
      <c r="BT207" s="119"/>
      <c r="BU207" s="119"/>
      <c r="BV207" s="119"/>
      <c r="BW207" s="119"/>
      <c r="BX207" s="119"/>
      <c r="BY207" s="119"/>
      <c r="BZ207" s="119"/>
      <c r="CA207" s="119"/>
      <c r="CB207" s="119"/>
      <c r="CC207" s="119"/>
      <c r="CD207" s="119"/>
      <c r="CE207" s="119"/>
      <c r="CF207" s="119"/>
      <c r="CG207" s="119"/>
      <c r="CH207" s="119"/>
      <c r="CI207" s="119"/>
      <c r="CJ207" s="119"/>
      <c r="CK207" s="119"/>
      <c r="CL207" s="119"/>
      <c r="CM207" s="119"/>
      <c r="CN207" s="119"/>
      <c r="CO207" s="119"/>
      <c r="CP207" s="119"/>
      <c r="CQ207" s="119"/>
      <c r="CR207" s="119"/>
      <c r="CS207" s="119"/>
      <c r="CT207" s="119"/>
      <c r="CU207" s="119"/>
      <c r="CV207" s="119"/>
      <c r="CW207" s="119"/>
      <c r="CX207" s="119"/>
      <c r="CY207" s="119"/>
      <c r="CZ207" s="119"/>
      <c r="DA207" s="119"/>
      <c r="DB207" s="119"/>
      <c r="DC207" s="119"/>
      <c r="DD207" s="119"/>
      <c r="DE207" s="119"/>
      <c r="DF207" s="119"/>
      <c r="DG207" s="119"/>
      <c r="DH207" s="119"/>
      <c r="DI207" s="119"/>
      <c r="DJ207" s="119"/>
      <c r="DK207" s="119"/>
      <c r="DL207" s="119"/>
      <c r="DM207" s="119"/>
      <c r="DN207" s="119"/>
      <c r="DO207" s="119"/>
      <c r="DP207" s="119"/>
      <c r="DQ207" s="119"/>
      <c r="DR207" s="119"/>
      <c r="DS207" s="119"/>
      <c r="DT207" s="119"/>
      <c r="DU207" s="119"/>
      <c r="DV207" s="119"/>
      <c r="DW207" s="119"/>
      <c r="DX207" s="119"/>
      <c r="DY207" s="119"/>
      <c r="DZ207" s="119"/>
      <c r="EA207" s="119"/>
      <c r="EB207" s="119"/>
      <c r="EC207" s="119"/>
      <c r="ED207" s="119"/>
      <c r="EE207" s="119"/>
      <c r="EF207" s="119"/>
      <c r="EG207" s="119"/>
      <c r="EH207" s="119"/>
      <c r="EI207" s="119"/>
      <c r="EJ207" s="119"/>
      <c r="EK207" s="119"/>
      <c r="EL207" s="119"/>
      <c r="EM207" s="119"/>
      <c r="EN207" s="119"/>
      <c r="EO207" s="119"/>
      <c r="EP207" s="119"/>
      <c r="EQ207" s="119"/>
      <c r="ER207" s="119"/>
      <c r="ES207" s="119"/>
      <c r="ET207" s="119"/>
      <c r="EU207" s="119"/>
      <c r="EV207" s="119"/>
      <c r="EW207" s="119"/>
      <c r="EX207" s="119"/>
      <c r="EY207" s="119"/>
      <c r="EZ207" s="119"/>
      <c r="FA207" s="119"/>
      <c r="FB207" s="119"/>
      <c r="FC207" s="119"/>
      <c r="FD207" s="119"/>
      <c r="FE207" s="119"/>
      <c r="FF207" s="119"/>
      <c r="FG207" s="119"/>
      <c r="FH207" s="119"/>
      <c r="FI207" s="119"/>
      <c r="FJ207" s="119"/>
      <c r="FK207" s="119"/>
      <c r="FL207" s="119"/>
      <c r="FM207" s="119"/>
      <c r="FN207" s="119"/>
      <c r="FO207" s="119"/>
      <c r="FP207" s="119"/>
      <c r="FQ207" s="119"/>
      <c r="FR207" s="119"/>
      <c r="FS207" s="119"/>
      <c r="FT207" s="119"/>
      <c r="FU207" s="119"/>
      <c r="FV207" s="119"/>
      <c r="FW207" s="119"/>
      <c r="FX207" s="119"/>
      <c r="FY207" s="119"/>
      <c r="FZ207" s="119"/>
      <c r="GA207" s="119"/>
      <c r="GB207" s="119"/>
      <c r="GC207" s="119"/>
      <c r="GD207" s="119"/>
      <c r="GE207" s="119"/>
      <c r="GF207" s="119"/>
      <c r="GG207" s="119"/>
    </row>
    <row r="208" spans="1:189" s="116" customFormat="1" ht="31.5" x14ac:dyDescent="0.25">
      <c r="A208" s="124" t="s">
        <v>289</v>
      </c>
      <c r="B208" s="125">
        <f t="shared" si="48"/>
        <v>5211</v>
      </c>
      <c r="C208" s="125">
        <f t="shared" si="48"/>
        <v>5211</v>
      </c>
      <c r="D208" s="125">
        <f t="shared" si="48"/>
        <v>0</v>
      </c>
      <c r="E208" s="125"/>
      <c r="F208" s="125"/>
      <c r="G208" s="125">
        <f t="shared" si="40"/>
        <v>0</v>
      </c>
      <c r="H208" s="125"/>
      <c r="I208" s="125"/>
      <c r="J208" s="125">
        <f t="shared" si="41"/>
        <v>0</v>
      </c>
      <c r="K208" s="125">
        <v>1371</v>
      </c>
      <c r="L208" s="125">
        <v>1371</v>
      </c>
      <c r="M208" s="125">
        <f t="shared" si="42"/>
        <v>0</v>
      </c>
      <c r="N208" s="125"/>
      <c r="O208" s="125"/>
      <c r="P208" s="125">
        <f t="shared" si="43"/>
        <v>0</v>
      </c>
      <c r="Q208" s="125">
        <v>3840</v>
      </c>
      <c r="R208" s="125">
        <v>3840</v>
      </c>
      <c r="S208" s="125">
        <f t="shared" si="44"/>
        <v>0</v>
      </c>
      <c r="T208" s="125"/>
      <c r="U208" s="125"/>
      <c r="V208" s="125">
        <f t="shared" si="45"/>
        <v>0</v>
      </c>
      <c r="W208" s="125"/>
      <c r="X208" s="125"/>
      <c r="Y208" s="125">
        <f>X208-W208</f>
        <v>0</v>
      </c>
      <c r="Z208" s="125"/>
      <c r="AA208" s="125"/>
      <c r="AB208" s="125">
        <f t="shared" si="47"/>
        <v>0</v>
      </c>
      <c r="AC208" s="119"/>
      <c r="AD208" s="119"/>
      <c r="AE208" s="119"/>
      <c r="AF208" s="119"/>
      <c r="AG208" s="119"/>
      <c r="AH208" s="119"/>
      <c r="AI208" s="119"/>
      <c r="AJ208" s="119"/>
      <c r="AK208" s="119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119"/>
      <c r="AV208" s="119"/>
      <c r="AW208" s="119"/>
      <c r="AX208" s="119"/>
      <c r="AY208" s="119"/>
      <c r="AZ208" s="119"/>
      <c r="BA208" s="119"/>
      <c r="BB208" s="119"/>
      <c r="BC208" s="119"/>
      <c r="BD208" s="119"/>
      <c r="BE208" s="119"/>
      <c r="BF208" s="119"/>
      <c r="BG208" s="119"/>
      <c r="BH208" s="119"/>
      <c r="BI208" s="119"/>
      <c r="BJ208" s="119"/>
      <c r="BK208" s="119"/>
      <c r="BL208" s="119"/>
      <c r="BM208" s="119"/>
      <c r="BN208" s="119"/>
      <c r="BO208" s="119"/>
      <c r="BP208" s="119"/>
      <c r="BQ208" s="119"/>
      <c r="BR208" s="119"/>
      <c r="BS208" s="119"/>
      <c r="BT208" s="119"/>
      <c r="BU208" s="119"/>
      <c r="BV208" s="119"/>
      <c r="BW208" s="119"/>
      <c r="BX208" s="119"/>
      <c r="BY208" s="119"/>
      <c r="BZ208" s="119"/>
      <c r="CA208" s="119"/>
      <c r="CB208" s="119"/>
      <c r="CC208" s="119"/>
      <c r="CD208" s="119"/>
      <c r="CE208" s="119"/>
      <c r="CF208" s="119"/>
      <c r="CG208" s="119"/>
      <c r="CH208" s="119"/>
      <c r="CI208" s="119"/>
      <c r="CJ208" s="119"/>
      <c r="CK208" s="119"/>
      <c r="CL208" s="119"/>
      <c r="CM208" s="119"/>
      <c r="CN208" s="119"/>
      <c r="CO208" s="119"/>
      <c r="CP208" s="119"/>
      <c r="CQ208" s="119"/>
      <c r="CR208" s="119"/>
      <c r="CS208" s="119"/>
      <c r="CT208" s="119"/>
      <c r="CU208" s="119"/>
      <c r="CV208" s="119"/>
      <c r="CW208" s="119"/>
      <c r="CX208" s="119"/>
      <c r="CY208" s="119"/>
      <c r="CZ208" s="119"/>
      <c r="DA208" s="119"/>
      <c r="DB208" s="119"/>
      <c r="DC208" s="119"/>
      <c r="DD208" s="119"/>
      <c r="DE208" s="119"/>
      <c r="DF208" s="119"/>
      <c r="DG208" s="119"/>
      <c r="DH208" s="119"/>
      <c r="DI208" s="119"/>
      <c r="DJ208" s="119"/>
      <c r="DK208" s="119"/>
      <c r="DL208" s="119"/>
      <c r="DM208" s="119"/>
      <c r="DN208" s="119"/>
      <c r="DO208" s="119"/>
      <c r="DP208" s="119"/>
      <c r="DQ208" s="119"/>
      <c r="DR208" s="119"/>
      <c r="DS208" s="119"/>
      <c r="DT208" s="119"/>
      <c r="DU208" s="119"/>
      <c r="DV208" s="119"/>
      <c r="DW208" s="119"/>
      <c r="DX208" s="119"/>
      <c r="DY208" s="119"/>
      <c r="DZ208" s="119"/>
      <c r="EA208" s="119"/>
      <c r="EB208" s="119"/>
      <c r="EC208" s="119"/>
      <c r="ED208" s="119"/>
      <c r="EE208" s="119"/>
      <c r="EF208" s="119"/>
      <c r="EG208" s="119"/>
      <c r="EH208" s="119"/>
      <c r="EI208" s="119"/>
      <c r="EJ208" s="119"/>
      <c r="EK208" s="119"/>
      <c r="EL208" s="119"/>
      <c r="EM208" s="119"/>
      <c r="EN208" s="119"/>
      <c r="EO208" s="119"/>
      <c r="EP208" s="119"/>
      <c r="EQ208" s="119"/>
      <c r="ER208" s="119"/>
      <c r="ES208" s="119"/>
      <c r="ET208" s="119"/>
      <c r="EU208" s="119"/>
      <c r="EV208" s="119"/>
      <c r="EW208" s="119"/>
      <c r="EX208" s="119"/>
      <c r="EY208" s="119"/>
      <c r="EZ208" s="119"/>
      <c r="FA208" s="119"/>
      <c r="FB208" s="119"/>
      <c r="FC208" s="119"/>
      <c r="FD208" s="119"/>
      <c r="FE208" s="119"/>
      <c r="FF208" s="119"/>
      <c r="FG208" s="119"/>
      <c r="FH208" s="119"/>
      <c r="FI208" s="119"/>
      <c r="FJ208" s="119"/>
      <c r="FK208" s="119"/>
      <c r="FL208" s="119"/>
      <c r="FM208" s="119"/>
      <c r="FN208" s="119"/>
      <c r="FO208" s="119"/>
      <c r="FP208" s="119"/>
      <c r="FQ208" s="119"/>
      <c r="FR208" s="119"/>
      <c r="FS208" s="119"/>
      <c r="FT208" s="119"/>
      <c r="FU208" s="119"/>
      <c r="FV208" s="119"/>
      <c r="FW208" s="119"/>
      <c r="FX208" s="119"/>
      <c r="FY208" s="119"/>
      <c r="FZ208" s="119"/>
      <c r="GA208" s="119"/>
      <c r="GB208" s="119"/>
      <c r="GC208" s="119"/>
      <c r="GD208" s="119"/>
      <c r="GE208" s="119"/>
      <c r="GF208" s="119"/>
      <c r="GG208" s="119"/>
    </row>
    <row r="209" spans="1:189" s="116" customFormat="1" ht="31.5" x14ac:dyDescent="0.25">
      <c r="A209" s="124" t="s">
        <v>290</v>
      </c>
      <c r="B209" s="125">
        <f t="shared" si="48"/>
        <v>28750</v>
      </c>
      <c r="C209" s="125">
        <f t="shared" si="48"/>
        <v>28750</v>
      </c>
      <c r="D209" s="125">
        <f t="shared" si="48"/>
        <v>0</v>
      </c>
      <c r="E209" s="125"/>
      <c r="F209" s="125"/>
      <c r="G209" s="125">
        <f t="shared" si="40"/>
        <v>0</v>
      </c>
      <c r="H209" s="125"/>
      <c r="I209" s="125"/>
      <c r="J209" s="125">
        <f t="shared" si="41"/>
        <v>0</v>
      </c>
      <c r="K209" s="125"/>
      <c r="L209" s="125"/>
      <c r="M209" s="125">
        <f t="shared" si="42"/>
        <v>0</v>
      </c>
      <c r="N209" s="125"/>
      <c r="O209" s="125"/>
      <c r="P209" s="125">
        <f t="shared" si="43"/>
        <v>0</v>
      </c>
      <c r="Q209" s="125"/>
      <c r="R209" s="125"/>
      <c r="S209" s="125">
        <f t="shared" si="44"/>
        <v>0</v>
      </c>
      <c r="T209" s="125"/>
      <c r="U209" s="125"/>
      <c r="V209" s="125">
        <f t="shared" si="45"/>
        <v>0</v>
      </c>
      <c r="W209" s="125">
        <v>28750</v>
      </c>
      <c r="X209" s="125">
        <v>28750</v>
      </c>
      <c r="Y209" s="125">
        <f t="shared" ref="Y209:Y211" si="130">X209-W209</f>
        <v>0</v>
      </c>
      <c r="Z209" s="125"/>
      <c r="AA209" s="125"/>
      <c r="AB209" s="125">
        <f t="shared" si="47"/>
        <v>0</v>
      </c>
      <c r="AC209" s="119"/>
      <c r="AD209" s="119"/>
      <c r="AE209" s="119"/>
      <c r="AF209" s="119"/>
      <c r="AG209" s="119"/>
      <c r="AH209" s="119"/>
      <c r="AI209" s="119"/>
      <c r="AJ209" s="119"/>
      <c r="AK209" s="119"/>
      <c r="AL209" s="119"/>
      <c r="AM209" s="119"/>
      <c r="AN209" s="119"/>
      <c r="AO209" s="119"/>
      <c r="AP209" s="119"/>
      <c r="AQ209" s="119"/>
      <c r="AR209" s="119"/>
      <c r="AS209" s="119"/>
      <c r="AT209" s="119"/>
      <c r="AU209" s="119"/>
      <c r="AV209" s="119"/>
      <c r="AW209" s="119"/>
      <c r="AX209" s="119"/>
      <c r="AY209" s="119"/>
      <c r="AZ209" s="119"/>
      <c r="BA209" s="119"/>
      <c r="BB209" s="119"/>
      <c r="BC209" s="119"/>
      <c r="BD209" s="119"/>
      <c r="BE209" s="119"/>
      <c r="BF209" s="119"/>
      <c r="BG209" s="119"/>
      <c r="BH209" s="119"/>
      <c r="BI209" s="119"/>
      <c r="BJ209" s="119"/>
      <c r="BK209" s="119"/>
      <c r="BL209" s="119"/>
      <c r="BM209" s="119"/>
      <c r="BN209" s="119"/>
      <c r="BO209" s="119"/>
      <c r="BP209" s="119"/>
      <c r="BQ209" s="119"/>
      <c r="BR209" s="119"/>
      <c r="BS209" s="119"/>
      <c r="BT209" s="119"/>
      <c r="BU209" s="119"/>
      <c r="BV209" s="119"/>
      <c r="BW209" s="119"/>
      <c r="BX209" s="119"/>
      <c r="BY209" s="119"/>
      <c r="BZ209" s="119"/>
      <c r="CA209" s="119"/>
      <c r="CB209" s="119"/>
      <c r="CC209" s="119"/>
      <c r="CD209" s="119"/>
      <c r="CE209" s="119"/>
      <c r="CF209" s="119"/>
      <c r="CG209" s="119"/>
      <c r="CH209" s="119"/>
      <c r="CI209" s="119"/>
      <c r="CJ209" s="119"/>
      <c r="CK209" s="119"/>
      <c r="CL209" s="119"/>
      <c r="CM209" s="119"/>
      <c r="CN209" s="119"/>
      <c r="CO209" s="119"/>
      <c r="CP209" s="119"/>
      <c r="CQ209" s="119"/>
      <c r="CR209" s="119"/>
      <c r="CS209" s="119"/>
      <c r="CT209" s="119"/>
      <c r="CU209" s="119"/>
      <c r="CV209" s="119"/>
      <c r="CW209" s="119"/>
      <c r="CX209" s="119"/>
      <c r="CY209" s="119"/>
      <c r="CZ209" s="119"/>
      <c r="DA209" s="119"/>
      <c r="DB209" s="119"/>
      <c r="DC209" s="119"/>
      <c r="DD209" s="119"/>
      <c r="DE209" s="119"/>
      <c r="DF209" s="119"/>
      <c r="DG209" s="119"/>
      <c r="DH209" s="119"/>
      <c r="DI209" s="119"/>
      <c r="DJ209" s="119"/>
      <c r="DK209" s="119"/>
      <c r="DL209" s="119"/>
      <c r="DM209" s="119"/>
      <c r="DN209" s="119"/>
      <c r="DO209" s="119"/>
      <c r="DP209" s="119"/>
      <c r="DQ209" s="119"/>
      <c r="DR209" s="119"/>
      <c r="DS209" s="119"/>
      <c r="DT209" s="119"/>
      <c r="DU209" s="119"/>
      <c r="DV209" s="119"/>
      <c r="DW209" s="119"/>
      <c r="DX209" s="119"/>
      <c r="DY209" s="119"/>
      <c r="DZ209" s="119"/>
      <c r="EA209" s="119"/>
      <c r="EB209" s="119"/>
      <c r="EC209" s="119"/>
      <c r="ED209" s="119"/>
      <c r="EE209" s="119"/>
      <c r="EF209" s="119"/>
      <c r="EG209" s="119"/>
      <c r="EH209" s="119"/>
      <c r="EI209" s="119"/>
      <c r="EJ209" s="119"/>
      <c r="EK209" s="119"/>
      <c r="EL209" s="119"/>
      <c r="EM209" s="119"/>
      <c r="EN209" s="119"/>
      <c r="EO209" s="119"/>
      <c r="EP209" s="119"/>
      <c r="EQ209" s="119"/>
      <c r="ER209" s="119"/>
      <c r="ES209" s="119"/>
      <c r="ET209" s="119"/>
      <c r="EU209" s="119"/>
      <c r="EV209" s="119"/>
      <c r="EW209" s="119"/>
      <c r="EX209" s="119"/>
      <c r="EY209" s="119"/>
      <c r="EZ209" s="119"/>
      <c r="FA209" s="119"/>
      <c r="FB209" s="119"/>
      <c r="FC209" s="119"/>
      <c r="FD209" s="119"/>
      <c r="FE209" s="119"/>
      <c r="FF209" s="119"/>
      <c r="FG209" s="119"/>
      <c r="FH209" s="119"/>
      <c r="FI209" s="119"/>
      <c r="FJ209" s="119"/>
      <c r="FK209" s="119"/>
      <c r="FL209" s="119"/>
      <c r="FM209" s="119"/>
      <c r="FN209" s="119"/>
      <c r="FO209" s="119"/>
      <c r="FP209" s="119"/>
      <c r="FQ209" s="119"/>
      <c r="FR209" s="119"/>
      <c r="FS209" s="119"/>
      <c r="FT209" s="119"/>
      <c r="FU209" s="119"/>
      <c r="FV209" s="119"/>
      <c r="FW209" s="119"/>
      <c r="FX209" s="119"/>
      <c r="FY209" s="119"/>
      <c r="FZ209" s="119"/>
      <c r="GA209" s="119"/>
      <c r="GB209" s="119"/>
      <c r="GC209" s="119"/>
      <c r="GD209" s="119"/>
      <c r="GE209" s="119"/>
      <c r="GF209" s="119"/>
      <c r="GG209" s="119"/>
    </row>
    <row r="210" spans="1:189" s="116" customFormat="1" ht="31.5" x14ac:dyDescent="0.25">
      <c r="A210" s="124" t="s">
        <v>291</v>
      </c>
      <c r="B210" s="125">
        <f t="shared" si="48"/>
        <v>2347</v>
      </c>
      <c r="C210" s="125">
        <f t="shared" si="48"/>
        <v>2347</v>
      </c>
      <c r="D210" s="125">
        <f t="shared" si="48"/>
        <v>0</v>
      </c>
      <c r="E210" s="125"/>
      <c r="F210" s="125"/>
      <c r="G210" s="125">
        <f t="shared" si="40"/>
        <v>0</v>
      </c>
      <c r="H210" s="125"/>
      <c r="I210" s="125"/>
      <c r="J210" s="125">
        <f t="shared" si="41"/>
        <v>0</v>
      </c>
      <c r="K210" s="125"/>
      <c r="L210" s="125"/>
      <c r="M210" s="125">
        <f t="shared" si="42"/>
        <v>0</v>
      </c>
      <c r="N210" s="125"/>
      <c r="O210" s="125"/>
      <c r="P210" s="125">
        <f t="shared" si="43"/>
        <v>0</v>
      </c>
      <c r="Q210" s="125">
        <v>2347</v>
      </c>
      <c r="R210" s="125">
        <v>2347</v>
      </c>
      <c r="S210" s="125">
        <f t="shared" si="44"/>
        <v>0</v>
      </c>
      <c r="T210" s="125"/>
      <c r="U210" s="125"/>
      <c r="V210" s="125">
        <f t="shared" si="45"/>
        <v>0</v>
      </c>
      <c r="W210" s="125"/>
      <c r="X210" s="125"/>
      <c r="Y210" s="125">
        <f t="shared" si="130"/>
        <v>0</v>
      </c>
      <c r="Z210" s="125"/>
      <c r="AA210" s="125"/>
      <c r="AB210" s="125">
        <f t="shared" si="47"/>
        <v>0</v>
      </c>
      <c r="AC210" s="119"/>
      <c r="AD210" s="119"/>
      <c r="AE210" s="119"/>
      <c r="AF210" s="119"/>
      <c r="AG210" s="119"/>
      <c r="AH210" s="119"/>
      <c r="AI210" s="119"/>
      <c r="AJ210" s="119"/>
      <c r="AK210" s="119"/>
      <c r="AL210" s="119"/>
      <c r="AM210" s="119"/>
      <c r="AN210" s="119"/>
      <c r="AO210" s="119"/>
      <c r="AP210" s="119"/>
      <c r="AQ210" s="119"/>
      <c r="AR210" s="119"/>
      <c r="AS210" s="119"/>
      <c r="AT210" s="119"/>
      <c r="AU210" s="119"/>
      <c r="AV210" s="119"/>
      <c r="AW210" s="119"/>
      <c r="AX210" s="119"/>
      <c r="AY210" s="119"/>
      <c r="AZ210" s="119"/>
      <c r="BA210" s="119"/>
      <c r="BB210" s="119"/>
      <c r="BC210" s="119"/>
      <c r="BD210" s="119"/>
      <c r="BE210" s="119"/>
      <c r="BF210" s="119"/>
      <c r="BG210" s="119"/>
      <c r="BH210" s="119"/>
      <c r="BI210" s="119"/>
      <c r="BJ210" s="119"/>
      <c r="BK210" s="119"/>
      <c r="BL210" s="119"/>
      <c r="BM210" s="119"/>
      <c r="BN210" s="119"/>
      <c r="BO210" s="119"/>
      <c r="BP210" s="119"/>
      <c r="BQ210" s="119"/>
      <c r="BR210" s="119"/>
      <c r="BS210" s="119"/>
      <c r="BT210" s="119"/>
      <c r="BU210" s="119"/>
      <c r="BV210" s="119"/>
      <c r="BW210" s="119"/>
      <c r="BX210" s="119"/>
      <c r="BY210" s="119"/>
      <c r="BZ210" s="119"/>
      <c r="CA210" s="119"/>
      <c r="CB210" s="119"/>
      <c r="CC210" s="119"/>
      <c r="CD210" s="119"/>
      <c r="CE210" s="119"/>
      <c r="CF210" s="119"/>
      <c r="CG210" s="119"/>
      <c r="CH210" s="119"/>
      <c r="CI210" s="119"/>
      <c r="CJ210" s="119"/>
      <c r="CK210" s="119"/>
      <c r="CL210" s="119"/>
      <c r="CM210" s="119"/>
      <c r="CN210" s="119"/>
      <c r="CO210" s="119"/>
      <c r="CP210" s="119"/>
      <c r="CQ210" s="119"/>
      <c r="CR210" s="119"/>
      <c r="CS210" s="119"/>
      <c r="CT210" s="119"/>
      <c r="CU210" s="119"/>
      <c r="CV210" s="119"/>
      <c r="CW210" s="119"/>
      <c r="CX210" s="119"/>
      <c r="CY210" s="119"/>
      <c r="CZ210" s="119"/>
      <c r="DA210" s="119"/>
      <c r="DB210" s="119"/>
      <c r="DC210" s="119"/>
      <c r="DD210" s="119"/>
      <c r="DE210" s="119"/>
      <c r="DF210" s="119"/>
      <c r="DG210" s="119"/>
      <c r="DH210" s="119"/>
      <c r="DI210" s="119"/>
      <c r="DJ210" s="119"/>
      <c r="DK210" s="119"/>
      <c r="DL210" s="119"/>
      <c r="DM210" s="119"/>
      <c r="DN210" s="119"/>
      <c r="DO210" s="119"/>
      <c r="DP210" s="119"/>
      <c r="DQ210" s="119"/>
      <c r="DR210" s="119"/>
      <c r="DS210" s="119"/>
      <c r="DT210" s="119"/>
      <c r="DU210" s="119"/>
      <c r="DV210" s="119"/>
      <c r="DW210" s="119"/>
      <c r="DX210" s="119"/>
      <c r="DY210" s="119"/>
      <c r="DZ210" s="119"/>
      <c r="EA210" s="119"/>
      <c r="EB210" s="119"/>
      <c r="EC210" s="119"/>
      <c r="ED210" s="119"/>
      <c r="EE210" s="119"/>
      <c r="EF210" s="119"/>
      <c r="EG210" s="119"/>
      <c r="EH210" s="119"/>
      <c r="EI210" s="119"/>
      <c r="EJ210" s="119"/>
      <c r="EK210" s="119"/>
      <c r="EL210" s="119"/>
      <c r="EM210" s="119"/>
      <c r="EN210" s="119"/>
      <c r="EO210" s="119"/>
      <c r="EP210" s="119"/>
      <c r="EQ210" s="119"/>
      <c r="ER210" s="119"/>
      <c r="ES210" s="119"/>
      <c r="ET210" s="119"/>
      <c r="EU210" s="119"/>
      <c r="EV210" s="119"/>
      <c r="EW210" s="119"/>
      <c r="EX210" s="119"/>
      <c r="EY210" s="119"/>
      <c r="EZ210" s="119"/>
      <c r="FA210" s="119"/>
      <c r="FB210" s="119"/>
      <c r="FC210" s="119"/>
      <c r="FD210" s="119"/>
      <c r="FE210" s="119"/>
      <c r="FF210" s="119"/>
      <c r="FG210" s="119"/>
      <c r="FH210" s="119"/>
      <c r="FI210" s="119"/>
      <c r="FJ210" s="119"/>
      <c r="FK210" s="119"/>
      <c r="FL210" s="119"/>
      <c r="FM210" s="119"/>
      <c r="FN210" s="119"/>
      <c r="FO210" s="119"/>
      <c r="FP210" s="119"/>
      <c r="FQ210" s="119"/>
      <c r="FR210" s="119"/>
      <c r="FS210" s="119"/>
      <c r="FT210" s="119"/>
      <c r="FU210" s="119"/>
      <c r="FV210" s="119"/>
      <c r="FW210" s="119"/>
      <c r="FX210" s="119"/>
      <c r="FY210" s="119"/>
      <c r="FZ210" s="119"/>
      <c r="GA210" s="119"/>
      <c r="GB210" s="119"/>
      <c r="GC210" s="119"/>
      <c r="GD210" s="119"/>
      <c r="GE210" s="119"/>
      <c r="GF210" s="119"/>
      <c r="GG210" s="119"/>
    </row>
    <row r="211" spans="1:189" s="116" customFormat="1" x14ac:dyDescent="0.25">
      <c r="A211" s="124" t="s">
        <v>292</v>
      </c>
      <c r="B211" s="125">
        <f t="shared" si="48"/>
        <v>3336</v>
      </c>
      <c r="C211" s="125">
        <f t="shared" si="48"/>
        <v>3336</v>
      </c>
      <c r="D211" s="125">
        <f t="shared" si="48"/>
        <v>0</v>
      </c>
      <c r="E211" s="125"/>
      <c r="F211" s="125"/>
      <c r="G211" s="125">
        <f t="shared" si="40"/>
        <v>0</v>
      </c>
      <c r="H211" s="125"/>
      <c r="I211" s="125"/>
      <c r="J211" s="125">
        <f t="shared" si="41"/>
        <v>0</v>
      </c>
      <c r="K211" s="125">
        <v>3336</v>
      </c>
      <c r="L211" s="125">
        <v>3336</v>
      </c>
      <c r="M211" s="125">
        <f t="shared" si="42"/>
        <v>0</v>
      </c>
      <c r="N211" s="125"/>
      <c r="O211" s="125"/>
      <c r="P211" s="125">
        <f t="shared" si="43"/>
        <v>0</v>
      </c>
      <c r="Q211" s="125"/>
      <c r="R211" s="125"/>
      <c r="S211" s="125">
        <f t="shared" si="44"/>
        <v>0</v>
      </c>
      <c r="T211" s="125"/>
      <c r="U211" s="125"/>
      <c r="V211" s="125">
        <f t="shared" si="45"/>
        <v>0</v>
      </c>
      <c r="W211" s="125"/>
      <c r="X211" s="125"/>
      <c r="Y211" s="125">
        <f t="shared" si="130"/>
        <v>0</v>
      </c>
      <c r="Z211" s="125"/>
      <c r="AA211" s="125"/>
      <c r="AB211" s="125">
        <f t="shared" si="47"/>
        <v>0</v>
      </c>
      <c r="AC211" s="119"/>
      <c r="AD211" s="119"/>
      <c r="AE211" s="119"/>
      <c r="AF211" s="119"/>
      <c r="AG211" s="119"/>
      <c r="AH211" s="119"/>
      <c r="AI211" s="119"/>
      <c r="AJ211" s="119"/>
      <c r="AK211" s="119"/>
      <c r="AL211" s="119"/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119"/>
      <c r="AX211" s="119"/>
      <c r="AY211" s="119"/>
      <c r="AZ211" s="119"/>
      <c r="BA211" s="119"/>
      <c r="BB211" s="119"/>
      <c r="BC211" s="119"/>
      <c r="BD211" s="119"/>
      <c r="BE211" s="119"/>
      <c r="BF211" s="119"/>
      <c r="BG211" s="119"/>
      <c r="BH211" s="119"/>
      <c r="BI211" s="119"/>
      <c r="BJ211" s="119"/>
      <c r="BK211" s="119"/>
      <c r="BL211" s="119"/>
      <c r="BM211" s="119"/>
      <c r="BN211" s="119"/>
      <c r="BO211" s="119"/>
      <c r="BP211" s="119"/>
      <c r="BQ211" s="119"/>
      <c r="BR211" s="119"/>
      <c r="BS211" s="119"/>
      <c r="BT211" s="119"/>
      <c r="BU211" s="119"/>
      <c r="BV211" s="119"/>
      <c r="BW211" s="119"/>
      <c r="BX211" s="119"/>
      <c r="BY211" s="119"/>
      <c r="BZ211" s="119"/>
      <c r="CA211" s="119"/>
      <c r="CB211" s="119"/>
      <c r="CC211" s="119"/>
      <c r="CD211" s="119"/>
      <c r="CE211" s="119"/>
      <c r="CF211" s="119"/>
      <c r="CG211" s="119"/>
      <c r="CH211" s="119"/>
      <c r="CI211" s="119"/>
      <c r="CJ211" s="119"/>
      <c r="CK211" s="119"/>
      <c r="CL211" s="119"/>
      <c r="CM211" s="119"/>
      <c r="CN211" s="119"/>
      <c r="CO211" s="119"/>
      <c r="CP211" s="119"/>
      <c r="CQ211" s="119"/>
      <c r="CR211" s="119"/>
      <c r="CS211" s="119"/>
      <c r="CT211" s="119"/>
      <c r="CU211" s="119"/>
      <c r="CV211" s="119"/>
      <c r="CW211" s="119"/>
      <c r="CX211" s="119"/>
      <c r="CY211" s="119"/>
      <c r="CZ211" s="119"/>
      <c r="DA211" s="119"/>
      <c r="DB211" s="119"/>
      <c r="DC211" s="119"/>
      <c r="DD211" s="119"/>
      <c r="DE211" s="119"/>
      <c r="DF211" s="119"/>
      <c r="DG211" s="119"/>
      <c r="DH211" s="119"/>
      <c r="DI211" s="119"/>
      <c r="DJ211" s="119"/>
      <c r="DK211" s="119"/>
      <c r="DL211" s="119"/>
      <c r="DM211" s="119"/>
      <c r="DN211" s="119"/>
      <c r="DO211" s="119"/>
      <c r="DP211" s="119"/>
      <c r="DQ211" s="119"/>
      <c r="DR211" s="119"/>
      <c r="DS211" s="119"/>
      <c r="DT211" s="119"/>
      <c r="DU211" s="119"/>
      <c r="DV211" s="119"/>
      <c r="DW211" s="119"/>
      <c r="DX211" s="119"/>
      <c r="DY211" s="119"/>
      <c r="DZ211" s="119"/>
      <c r="EA211" s="119"/>
      <c r="EB211" s="119"/>
      <c r="EC211" s="119"/>
      <c r="ED211" s="119"/>
      <c r="EE211" s="119"/>
      <c r="EF211" s="119"/>
      <c r="EG211" s="119"/>
      <c r="EH211" s="119"/>
      <c r="EI211" s="119"/>
      <c r="EJ211" s="119"/>
      <c r="EK211" s="119"/>
      <c r="EL211" s="119"/>
      <c r="EM211" s="119"/>
      <c r="EN211" s="119"/>
      <c r="EO211" s="119"/>
      <c r="EP211" s="119"/>
      <c r="EQ211" s="119"/>
      <c r="ER211" s="119"/>
      <c r="ES211" s="119"/>
      <c r="ET211" s="119"/>
      <c r="EU211" s="119"/>
      <c r="EV211" s="119"/>
      <c r="EW211" s="119"/>
      <c r="EX211" s="119"/>
      <c r="EY211" s="119"/>
      <c r="EZ211" s="119"/>
      <c r="FA211" s="119"/>
      <c r="FB211" s="119"/>
      <c r="FC211" s="119"/>
      <c r="FD211" s="119"/>
      <c r="FE211" s="119"/>
      <c r="FF211" s="119"/>
      <c r="FG211" s="119"/>
      <c r="FH211" s="119"/>
      <c r="FI211" s="119"/>
      <c r="FJ211" s="119"/>
      <c r="FK211" s="119"/>
      <c r="FL211" s="119"/>
      <c r="FM211" s="119"/>
      <c r="FN211" s="119"/>
      <c r="FO211" s="119"/>
      <c r="FP211" s="119"/>
      <c r="FQ211" s="119"/>
      <c r="FR211" s="119"/>
      <c r="FS211" s="119"/>
      <c r="FT211" s="119"/>
      <c r="FU211" s="119"/>
      <c r="FV211" s="119"/>
      <c r="FW211" s="119"/>
      <c r="FX211" s="119"/>
      <c r="FY211" s="119"/>
      <c r="FZ211" s="119"/>
      <c r="GA211" s="119"/>
      <c r="GB211" s="119"/>
      <c r="GC211" s="119"/>
      <c r="GD211" s="119"/>
      <c r="GE211" s="119"/>
      <c r="GF211" s="119"/>
      <c r="GG211" s="119"/>
    </row>
    <row r="212" spans="1:189" s="116" customFormat="1" x14ac:dyDescent="0.25">
      <c r="A212" s="124" t="s">
        <v>293</v>
      </c>
      <c r="B212" s="125">
        <f t="shared" si="48"/>
        <v>2600</v>
      </c>
      <c r="C212" s="125">
        <f t="shared" si="48"/>
        <v>2600</v>
      </c>
      <c r="D212" s="125">
        <f t="shared" si="48"/>
        <v>0</v>
      </c>
      <c r="E212" s="125"/>
      <c r="F212" s="125"/>
      <c r="G212" s="125">
        <f t="shared" si="40"/>
        <v>0</v>
      </c>
      <c r="H212" s="125"/>
      <c r="I212" s="125"/>
      <c r="J212" s="125">
        <f t="shared" si="41"/>
        <v>0</v>
      </c>
      <c r="K212" s="125"/>
      <c r="L212" s="125"/>
      <c r="M212" s="125">
        <f t="shared" si="42"/>
        <v>0</v>
      </c>
      <c r="N212" s="125"/>
      <c r="O212" s="125"/>
      <c r="P212" s="125">
        <f t="shared" si="43"/>
        <v>0</v>
      </c>
      <c r="Q212" s="125">
        <v>2600</v>
      </c>
      <c r="R212" s="125">
        <v>2600</v>
      </c>
      <c r="S212" s="125">
        <f t="shared" si="44"/>
        <v>0</v>
      </c>
      <c r="T212" s="125"/>
      <c r="U212" s="125"/>
      <c r="V212" s="125">
        <f t="shared" si="45"/>
        <v>0</v>
      </c>
      <c r="W212" s="125"/>
      <c r="X212" s="125"/>
      <c r="Y212" s="125">
        <f t="shared" si="46"/>
        <v>0</v>
      </c>
      <c r="Z212" s="125"/>
      <c r="AA212" s="125"/>
      <c r="AB212" s="125">
        <f t="shared" si="47"/>
        <v>0</v>
      </c>
      <c r="AC212" s="119"/>
      <c r="AD212" s="119"/>
      <c r="AE212" s="119"/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19"/>
      <c r="BB212" s="119"/>
      <c r="BC212" s="119"/>
      <c r="BD212" s="119"/>
      <c r="BE212" s="119"/>
      <c r="BF212" s="119"/>
      <c r="BG212" s="119"/>
      <c r="BH212" s="119"/>
      <c r="BI212" s="119"/>
      <c r="BJ212" s="119"/>
      <c r="BK212" s="119"/>
      <c r="BL212" s="119"/>
      <c r="BM212" s="119"/>
      <c r="BN212" s="119"/>
      <c r="BO212" s="119"/>
      <c r="BP212" s="119"/>
      <c r="BQ212" s="119"/>
      <c r="BR212" s="119"/>
      <c r="BS212" s="119"/>
      <c r="BT212" s="119"/>
      <c r="BU212" s="119"/>
      <c r="BV212" s="119"/>
      <c r="BW212" s="119"/>
      <c r="BX212" s="119"/>
      <c r="BY212" s="119"/>
      <c r="BZ212" s="119"/>
      <c r="CA212" s="119"/>
      <c r="CB212" s="119"/>
      <c r="CC212" s="119"/>
      <c r="CD212" s="119"/>
      <c r="CE212" s="119"/>
      <c r="CF212" s="119"/>
      <c r="CG212" s="119"/>
      <c r="CH212" s="119"/>
      <c r="CI212" s="119"/>
      <c r="CJ212" s="119"/>
      <c r="CK212" s="119"/>
      <c r="CL212" s="119"/>
      <c r="CM212" s="119"/>
      <c r="CN212" s="119"/>
      <c r="CO212" s="119"/>
      <c r="CP212" s="119"/>
      <c r="CQ212" s="119"/>
      <c r="CR212" s="119"/>
      <c r="CS212" s="119"/>
      <c r="CT212" s="119"/>
      <c r="CU212" s="119"/>
      <c r="CV212" s="119"/>
      <c r="CW212" s="119"/>
      <c r="CX212" s="119"/>
      <c r="CY212" s="119"/>
      <c r="CZ212" s="119"/>
      <c r="DA212" s="119"/>
      <c r="DB212" s="119"/>
      <c r="DC212" s="119"/>
      <c r="DD212" s="119"/>
      <c r="DE212" s="119"/>
      <c r="DF212" s="119"/>
      <c r="DG212" s="119"/>
      <c r="DH212" s="119"/>
      <c r="DI212" s="119"/>
      <c r="DJ212" s="119"/>
      <c r="DK212" s="119"/>
      <c r="DL212" s="119"/>
      <c r="DM212" s="119"/>
      <c r="DN212" s="119"/>
      <c r="DO212" s="119"/>
      <c r="DP212" s="119"/>
      <c r="DQ212" s="119"/>
      <c r="DR212" s="119"/>
      <c r="DS212" s="119"/>
      <c r="DT212" s="119"/>
      <c r="DU212" s="119"/>
      <c r="DV212" s="119"/>
      <c r="DW212" s="119"/>
      <c r="DX212" s="119"/>
      <c r="DY212" s="119"/>
      <c r="DZ212" s="119"/>
      <c r="EA212" s="119"/>
      <c r="EB212" s="119"/>
      <c r="EC212" s="119"/>
      <c r="ED212" s="119"/>
      <c r="EE212" s="119"/>
      <c r="EF212" s="119"/>
      <c r="EG212" s="119"/>
      <c r="EH212" s="119"/>
      <c r="EI212" s="119"/>
      <c r="EJ212" s="119"/>
      <c r="EK212" s="119"/>
      <c r="EL212" s="119"/>
      <c r="EM212" s="119"/>
      <c r="EN212" s="119"/>
      <c r="EO212" s="119"/>
      <c r="EP212" s="119"/>
      <c r="EQ212" s="119"/>
      <c r="ER212" s="119"/>
      <c r="ES212" s="119"/>
      <c r="ET212" s="119"/>
      <c r="EU212" s="119"/>
      <c r="EV212" s="119"/>
      <c r="EW212" s="119"/>
      <c r="EX212" s="119"/>
      <c r="EY212" s="119"/>
      <c r="EZ212" s="119"/>
      <c r="FA212" s="119"/>
      <c r="FB212" s="119"/>
      <c r="FC212" s="119"/>
      <c r="FD212" s="119"/>
      <c r="FE212" s="119"/>
      <c r="FF212" s="119"/>
      <c r="FG212" s="119"/>
      <c r="FH212" s="119"/>
      <c r="FI212" s="119"/>
      <c r="FJ212" s="119"/>
      <c r="FK212" s="119"/>
      <c r="FL212" s="119"/>
      <c r="FM212" s="119"/>
      <c r="FN212" s="119"/>
      <c r="FO212" s="119"/>
      <c r="FP212" s="119"/>
      <c r="FQ212" s="119"/>
      <c r="FR212" s="119"/>
      <c r="FS212" s="119"/>
      <c r="FT212" s="119"/>
      <c r="FU212" s="119"/>
      <c r="FV212" s="119"/>
      <c r="FW212" s="119"/>
      <c r="FX212" s="119"/>
      <c r="FY212" s="119"/>
      <c r="FZ212" s="119"/>
      <c r="GA212" s="119"/>
      <c r="GB212" s="119"/>
      <c r="GC212" s="119"/>
      <c r="GD212" s="119"/>
      <c r="GE212" s="119"/>
      <c r="GF212" s="119"/>
      <c r="GG212" s="119"/>
    </row>
    <row r="213" spans="1:189" s="116" customFormat="1" ht="31.5" x14ac:dyDescent="0.25">
      <c r="A213" s="124" t="s">
        <v>294</v>
      </c>
      <c r="B213" s="125">
        <f t="shared" si="48"/>
        <v>41569</v>
      </c>
      <c r="C213" s="125">
        <f t="shared" si="48"/>
        <v>44571</v>
      </c>
      <c r="D213" s="125">
        <f t="shared" si="48"/>
        <v>3002</v>
      </c>
      <c r="E213" s="125"/>
      <c r="F213" s="125"/>
      <c r="G213" s="125">
        <f t="shared" si="40"/>
        <v>0</v>
      </c>
      <c r="H213" s="125"/>
      <c r="I213" s="125"/>
      <c r="J213" s="125">
        <f t="shared" si="41"/>
        <v>0</v>
      </c>
      <c r="K213" s="125"/>
      <c r="L213" s="125"/>
      <c r="M213" s="125">
        <f t="shared" si="42"/>
        <v>0</v>
      </c>
      <c r="N213" s="125"/>
      <c r="O213" s="125"/>
      <c r="P213" s="125">
        <f t="shared" si="43"/>
        <v>0</v>
      </c>
      <c r="Q213" s="125">
        <f>21490+20079</f>
        <v>41569</v>
      </c>
      <c r="R213" s="125">
        <f>21490+20079+3002</f>
        <v>44571</v>
      </c>
      <c r="S213" s="125">
        <f t="shared" si="44"/>
        <v>3002</v>
      </c>
      <c r="T213" s="125"/>
      <c r="U213" s="125"/>
      <c r="V213" s="125">
        <f t="shared" si="45"/>
        <v>0</v>
      </c>
      <c r="W213" s="125"/>
      <c r="X213" s="125"/>
      <c r="Y213" s="125">
        <f t="shared" si="46"/>
        <v>0</v>
      </c>
      <c r="Z213" s="125"/>
      <c r="AA213" s="125"/>
      <c r="AB213" s="125">
        <f t="shared" si="47"/>
        <v>0</v>
      </c>
      <c r="AC213" s="119"/>
      <c r="AD213" s="119"/>
      <c r="AE213" s="119"/>
      <c r="AF213" s="119"/>
      <c r="AG213" s="119"/>
      <c r="AH213" s="119"/>
      <c r="AI213" s="119"/>
      <c r="AJ213" s="119"/>
      <c r="AK213" s="119"/>
      <c r="AL213" s="119"/>
      <c r="AM213" s="119"/>
      <c r="AN213" s="119"/>
      <c r="AO213" s="119"/>
      <c r="AP213" s="119"/>
      <c r="AQ213" s="119"/>
      <c r="AR213" s="119"/>
      <c r="AS213" s="119"/>
      <c r="AT213" s="119"/>
      <c r="AU213" s="119"/>
      <c r="AV213" s="119"/>
      <c r="AW213" s="119"/>
      <c r="AX213" s="119"/>
      <c r="AY213" s="119"/>
      <c r="AZ213" s="119"/>
      <c r="BA213" s="119"/>
      <c r="BB213" s="119"/>
      <c r="BC213" s="119"/>
      <c r="BD213" s="119"/>
      <c r="BE213" s="119"/>
      <c r="BF213" s="119"/>
      <c r="BG213" s="119"/>
      <c r="BH213" s="119"/>
      <c r="BI213" s="119"/>
      <c r="BJ213" s="119"/>
      <c r="BK213" s="119"/>
      <c r="BL213" s="119"/>
      <c r="BM213" s="119"/>
      <c r="BN213" s="119"/>
      <c r="BO213" s="119"/>
      <c r="BP213" s="119"/>
      <c r="BQ213" s="119"/>
      <c r="BR213" s="119"/>
      <c r="BS213" s="119"/>
      <c r="BT213" s="119"/>
      <c r="BU213" s="119"/>
      <c r="BV213" s="119"/>
      <c r="BW213" s="119"/>
      <c r="BX213" s="119"/>
      <c r="BY213" s="119"/>
      <c r="BZ213" s="119"/>
      <c r="CA213" s="119"/>
      <c r="CB213" s="119"/>
      <c r="CC213" s="119"/>
      <c r="CD213" s="119"/>
      <c r="CE213" s="119"/>
      <c r="CF213" s="119"/>
      <c r="CG213" s="119"/>
      <c r="CH213" s="119"/>
      <c r="CI213" s="119"/>
      <c r="CJ213" s="119"/>
      <c r="CK213" s="119"/>
      <c r="CL213" s="119"/>
      <c r="CM213" s="119"/>
      <c r="CN213" s="119"/>
      <c r="CO213" s="119"/>
      <c r="CP213" s="119"/>
      <c r="CQ213" s="119"/>
      <c r="CR213" s="119"/>
      <c r="CS213" s="119"/>
      <c r="CT213" s="119"/>
      <c r="CU213" s="119"/>
      <c r="CV213" s="119"/>
      <c r="CW213" s="119"/>
      <c r="CX213" s="119"/>
      <c r="CY213" s="119"/>
      <c r="CZ213" s="119"/>
      <c r="DA213" s="119"/>
      <c r="DB213" s="119"/>
      <c r="DC213" s="119"/>
      <c r="DD213" s="119"/>
      <c r="DE213" s="119"/>
      <c r="DF213" s="119"/>
      <c r="DG213" s="119"/>
      <c r="DH213" s="119"/>
      <c r="DI213" s="119"/>
      <c r="DJ213" s="119"/>
      <c r="DK213" s="119"/>
      <c r="DL213" s="119"/>
      <c r="DM213" s="119"/>
      <c r="DN213" s="119"/>
      <c r="DO213" s="119"/>
      <c r="DP213" s="119"/>
      <c r="DQ213" s="119"/>
      <c r="DR213" s="119"/>
      <c r="DS213" s="119"/>
      <c r="DT213" s="119"/>
      <c r="DU213" s="119"/>
      <c r="DV213" s="119"/>
      <c r="DW213" s="119"/>
      <c r="DX213" s="119"/>
      <c r="DY213" s="119"/>
      <c r="DZ213" s="119"/>
      <c r="EA213" s="119"/>
      <c r="EB213" s="119"/>
      <c r="EC213" s="119"/>
      <c r="ED213" s="119"/>
      <c r="EE213" s="119"/>
      <c r="EF213" s="119"/>
      <c r="EG213" s="119"/>
      <c r="EH213" s="119"/>
      <c r="EI213" s="119"/>
      <c r="EJ213" s="119"/>
      <c r="EK213" s="119"/>
      <c r="EL213" s="119"/>
      <c r="EM213" s="119"/>
      <c r="EN213" s="119"/>
      <c r="EO213" s="119"/>
      <c r="EP213" s="119"/>
      <c r="EQ213" s="119"/>
      <c r="ER213" s="119"/>
      <c r="ES213" s="119"/>
      <c r="ET213" s="119"/>
      <c r="EU213" s="119"/>
      <c r="EV213" s="119"/>
      <c r="EW213" s="119"/>
      <c r="EX213" s="119"/>
      <c r="EY213" s="119"/>
      <c r="EZ213" s="119"/>
      <c r="FA213" s="119"/>
      <c r="FB213" s="119"/>
      <c r="FC213" s="119"/>
      <c r="FD213" s="119"/>
      <c r="FE213" s="119"/>
      <c r="FF213" s="119"/>
      <c r="FG213" s="119"/>
      <c r="FH213" s="119"/>
      <c r="FI213" s="119"/>
      <c r="FJ213" s="119"/>
      <c r="FK213" s="119"/>
      <c r="FL213" s="119"/>
      <c r="FM213" s="119"/>
      <c r="FN213" s="119"/>
      <c r="FO213" s="119"/>
      <c r="FP213" s="119"/>
      <c r="FQ213" s="119"/>
      <c r="FR213" s="119"/>
      <c r="FS213" s="119"/>
      <c r="FT213" s="119"/>
      <c r="FU213" s="119"/>
      <c r="FV213" s="119"/>
      <c r="FW213" s="119"/>
      <c r="FX213" s="119"/>
      <c r="FY213" s="119"/>
      <c r="FZ213" s="119"/>
      <c r="GA213" s="119"/>
      <c r="GB213" s="119"/>
      <c r="GC213" s="119"/>
      <c r="GD213" s="119"/>
      <c r="GE213" s="119"/>
      <c r="GF213" s="119"/>
      <c r="GG213" s="119"/>
    </row>
    <row r="214" spans="1:189" s="116" customFormat="1" ht="31.5" x14ac:dyDescent="0.25">
      <c r="A214" s="124" t="s">
        <v>295</v>
      </c>
      <c r="B214" s="125">
        <f t="shared" si="48"/>
        <v>2261</v>
      </c>
      <c r="C214" s="125">
        <f t="shared" si="48"/>
        <v>2261</v>
      </c>
      <c r="D214" s="125">
        <f t="shared" si="48"/>
        <v>0</v>
      </c>
      <c r="E214" s="125"/>
      <c r="F214" s="125"/>
      <c r="G214" s="125">
        <f t="shared" si="40"/>
        <v>0</v>
      </c>
      <c r="H214" s="125"/>
      <c r="I214" s="125"/>
      <c r="J214" s="125">
        <f t="shared" si="41"/>
        <v>0</v>
      </c>
      <c r="K214" s="125"/>
      <c r="L214" s="125"/>
      <c r="M214" s="125">
        <f t="shared" si="42"/>
        <v>0</v>
      </c>
      <c r="N214" s="125"/>
      <c r="O214" s="125"/>
      <c r="P214" s="125">
        <f t="shared" si="43"/>
        <v>0</v>
      </c>
      <c r="Q214" s="125">
        <f>834+1427</f>
        <v>2261</v>
      </c>
      <c r="R214" s="125">
        <f>834+1427</f>
        <v>2261</v>
      </c>
      <c r="S214" s="125">
        <f t="shared" si="44"/>
        <v>0</v>
      </c>
      <c r="T214" s="125"/>
      <c r="U214" s="125"/>
      <c r="V214" s="125">
        <f t="shared" si="45"/>
        <v>0</v>
      </c>
      <c r="W214" s="125"/>
      <c r="X214" s="125"/>
      <c r="Y214" s="125">
        <f t="shared" si="46"/>
        <v>0</v>
      </c>
      <c r="Z214" s="125"/>
      <c r="AA214" s="125"/>
      <c r="AB214" s="125">
        <f t="shared" si="47"/>
        <v>0</v>
      </c>
      <c r="AC214" s="119"/>
      <c r="AD214" s="119"/>
      <c r="AE214" s="119"/>
      <c r="AF214" s="119"/>
      <c r="AG214" s="119"/>
      <c r="AH214" s="119"/>
      <c r="AI214" s="119"/>
      <c r="AJ214" s="119"/>
      <c r="AK214" s="119"/>
      <c r="AL214" s="119"/>
      <c r="AM214" s="119"/>
      <c r="AN214" s="119"/>
      <c r="AO214" s="119"/>
      <c r="AP214" s="119"/>
      <c r="AQ214" s="119"/>
      <c r="AR214" s="119"/>
      <c r="AS214" s="119"/>
      <c r="AT214" s="119"/>
      <c r="AU214" s="119"/>
      <c r="AV214" s="119"/>
      <c r="AW214" s="119"/>
      <c r="AX214" s="119"/>
      <c r="AY214" s="119"/>
      <c r="AZ214" s="119"/>
      <c r="BA214" s="119"/>
      <c r="BB214" s="119"/>
      <c r="BC214" s="119"/>
      <c r="BD214" s="119"/>
      <c r="BE214" s="119"/>
      <c r="BF214" s="119"/>
      <c r="BG214" s="119"/>
      <c r="BH214" s="119"/>
      <c r="BI214" s="119"/>
      <c r="BJ214" s="119"/>
      <c r="BK214" s="119"/>
      <c r="BL214" s="119"/>
      <c r="BM214" s="119"/>
      <c r="BN214" s="119"/>
      <c r="BO214" s="119"/>
      <c r="BP214" s="119"/>
      <c r="BQ214" s="119"/>
      <c r="BR214" s="119"/>
      <c r="BS214" s="119"/>
      <c r="BT214" s="119"/>
      <c r="BU214" s="119"/>
      <c r="BV214" s="119"/>
      <c r="BW214" s="119"/>
      <c r="BX214" s="119"/>
      <c r="BY214" s="119"/>
      <c r="BZ214" s="119"/>
      <c r="CA214" s="119"/>
      <c r="CB214" s="119"/>
      <c r="CC214" s="119"/>
      <c r="CD214" s="119"/>
      <c r="CE214" s="119"/>
      <c r="CF214" s="119"/>
      <c r="CG214" s="119"/>
      <c r="CH214" s="119"/>
      <c r="CI214" s="119"/>
      <c r="CJ214" s="119"/>
      <c r="CK214" s="119"/>
      <c r="CL214" s="119"/>
      <c r="CM214" s="119"/>
      <c r="CN214" s="119"/>
      <c r="CO214" s="119"/>
      <c r="CP214" s="119"/>
      <c r="CQ214" s="119"/>
      <c r="CR214" s="119"/>
      <c r="CS214" s="119"/>
      <c r="CT214" s="119"/>
      <c r="CU214" s="119"/>
      <c r="CV214" s="119"/>
      <c r="CW214" s="119"/>
      <c r="CX214" s="119"/>
      <c r="CY214" s="119"/>
      <c r="CZ214" s="119"/>
      <c r="DA214" s="119"/>
      <c r="DB214" s="119"/>
      <c r="DC214" s="119"/>
      <c r="DD214" s="119"/>
      <c r="DE214" s="119"/>
      <c r="DF214" s="119"/>
      <c r="DG214" s="119"/>
      <c r="DH214" s="119"/>
      <c r="DI214" s="119"/>
      <c r="DJ214" s="119"/>
      <c r="DK214" s="119"/>
      <c r="DL214" s="119"/>
      <c r="DM214" s="119"/>
      <c r="DN214" s="119"/>
      <c r="DO214" s="119"/>
      <c r="DP214" s="119"/>
      <c r="DQ214" s="119"/>
      <c r="DR214" s="119"/>
      <c r="DS214" s="119"/>
      <c r="DT214" s="119"/>
      <c r="DU214" s="119"/>
      <c r="DV214" s="119"/>
      <c r="DW214" s="119"/>
      <c r="DX214" s="119"/>
      <c r="DY214" s="119"/>
      <c r="DZ214" s="119"/>
      <c r="EA214" s="119"/>
      <c r="EB214" s="119"/>
      <c r="EC214" s="119"/>
      <c r="ED214" s="119"/>
      <c r="EE214" s="119"/>
      <c r="EF214" s="119"/>
      <c r="EG214" s="119"/>
      <c r="EH214" s="119"/>
      <c r="EI214" s="119"/>
      <c r="EJ214" s="119"/>
      <c r="EK214" s="119"/>
      <c r="EL214" s="119"/>
      <c r="EM214" s="119"/>
      <c r="EN214" s="119"/>
      <c r="EO214" s="119"/>
      <c r="EP214" s="119"/>
      <c r="EQ214" s="119"/>
      <c r="ER214" s="119"/>
      <c r="ES214" s="119"/>
      <c r="ET214" s="119"/>
      <c r="EU214" s="119"/>
      <c r="EV214" s="119"/>
      <c r="EW214" s="119"/>
      <c r="EX214" s="119"/>
      <c r="EY214" s="119"/>
      <c r="EZ214" s="119"/>
      <c r="FA214" s="119"/>
      <c r="FB214" s="119"/>
      <c r="FC214" s="119"/>
      <c r="FD214" s="119"/>
      <c r="FE214" s="119"/>
      <c r="FF214" s="119"/>
      <c r="FG214" s="119"/>
      <c r="FH214" s="119"/>
      <c r="FI214" s="119"/>
      <c r="FJ214" s="119"/>
      <c r="FK214" s="119"/>
      <c r="FL214" s="119"/>
      <c r="FM214" s="119"/>
      <c r="FN214" s="119"/>
      <c r="FO214" s="119"/>
      <c r="FP214" s="119"/>
      <c r="FQ214" s="119"/>
      <c r="FR214" s="119"/>
      <c r="FS214" s="119"/>
      <c r="FT214" s="119"/>
      <c r="FU214" s="119"/>
      <c r="FV214" s="119"/>
      <c r="FW214" s="119"/>
      <c r="FX214" s="119"/>
      <c r="FY214" s="119"/>
      <c r="FZ214" s="119"/>
      <c r="GA214" s="119"/>
      <c r="GB214" s="119"/>
      <c r="GC214" s="119"/>
      <c r="GD214" s="119"/>
      <c r="GE214" s="119"/>
      <c r="GF214" s="119"/>
      <c r="GG214" s="119"/>
    </row>
    <row r="215" spans="1:189" s="116" customFormat="1" ht="31.5" x14ac:dyDescent="0.25">
      <c r="A215" s="124" t="s">
        <v>296</v>
      </c>
      <c r="B215" s="125">
        <f t="shared" si="48"/>
        <v>161620</v>
      </c>
      <c r="C215" s="125">
        <f t="shared" si="48"/>
        <v>161620</v>
      </c>
      <c r="D215" s="125">
        <f t="shared" si="48"/>
        <v>0</v>
      </c>
      <c r="E215" s="125"/>
      <c r="F215" s="125"/>
      <c r="G215" s="125">
        <f t="shared" si="40"/>
        <v>0</v>
      </c>
      <c r="H215" s="125"/>
      <c r="I215" s="125"/>
      <c r="J215" s="125">
        <f t="shared" si="41"/>
        <v>0</v>
      </c>
      <c r="K215" s="125"/>
      <c r="L215" s="125"/>
      <c r="M215" s="125">
        <f t="shared" si="42"/>
        <v>0</v>
      </c>
      <c r="N215" s="125"/>
      <c r="O215" s="125"/>
      <c r="P215" s="125">
        <f t="shared" si="43"/>
        <v>0</v>
      </c>
      <c r="Q215" s="125">
        <f>19453+7200+8823+23491+5400+100633-3380</f>
        <v>161620</v>
      </c>
      <c r="R215" s="125">
        <f>19453+7200+8823+23491+5400+100633-3380</f>
        <v>161620</v>
      </c>
      <c r="S215" s="125">
        <f t="shared" si="44"/>
        <v>0</v>
      </c>
      <c r="T215" s="125"/>
      <c r="U215" s="125"/>
      <c r="V215" s="125">
        <f t="shared" si="45"/>
        <v>0</v>
      </c>
      <c r="W215" s="125"/>
      <c r="X215" s="125"/>
      <c r="Y215" s="125">
        <f t="shared" si="46"/>
        <v>0</v>
      </c>
      <c r="Z215" s="125"/>
      <c r="AA215" s="125"/>
      <c r="AB215" s="125">
        <f t="shared" si="47"/>
        <v>0</v>
      </c>
      <c r="AC215" s="119"/>
      <c r="AD215" s="119"/>
      <c r="AE215" s="119"/>
      <c r="AF215" s="119"/>
      <c r="AG215" s="119"/>
      <c r="AH215" s="119"/>
      <c r="AI215" s="119"/>
      <c r="AJ215" s="119"/>
      <c r="AK215" s="119"/>
      <c r="AL215" s="119"/>
      <c r="AM215" s="119"/>
      <c r="AN215" s="119"/>
      <c r="AO215" s="119"/>
      <c r="AP215" s="119"/>
      <c r="AQ215" s="119"/>
      <c r="AR215" s="119"/>
      <c r="AS215" s="119"/>
      <c r="AT215" s="119"/>
      <c r="AU215" s="119"/>
      <c r="AV215" s="119"/>
      <c r="AW215" s="119"/>
      <c r="AX215" s="119"/>
      <c r="AY215" s="119"/>
      <c r="AZ215" s="119"/>
      <c r="BA215" s="119"/>
      <c r="BB215" s="119"/>
      <c r="BC215" s="119"/>
      <c r="BD215" s="119"/>
      <c r="BE215" s="119"/>
      <c r="BF215" s="119"/>
      <c r="BG215" s="119"/>
      <c r="BH215" s="119"/>
      <c r="BI215" s="119"/>
      <c r="BJ215" s="119"/>
      <c r="BK215" s="119"/>
      <c r="BL215" s="119"/>
      <c r="BM215" s="119"/>
      <c r="BN215" s="119"/>
      <c r="BO215" s="119"/>
      <c r="BP215" s="119"/>
      <c r="BQ215" s="119"/>
      <c r="BR215" s="119"/>
      <c r="BS215" s="119"/>
      <c r="BT215" s="119"/>
      <c r="BU215" s="119"/>
      <c r="BV215" s="119"/>
      <c r="BW215" s="119"/>
      <c r="BX215" s="119"/>
      <c r="BY215" s="119"/>
      <c r="BZ215" s="119"/>
      <c r="CA215" s="119"/>
      <c r="CB215" s="119"/>
      <c r="CC215" s="119"/>
      <c r="CD215" s="119"/>
      <c r="CE215" s="119"/>
      <c r="CF215" s="119"/>
      <c r="CG215" s="119"/>
      <c r="CH215" s="119"/>
      <c r="CI215" s="119"/>
      <c r="CJ215" s="119"/>
      <c r="CK215" s="119"/>
      <c r="CL215" s="119"/>
      <c r="CM215" s="119"/>
      <c r="CN215" s="119"/>
      <c r="CO215" s="119"/>
      <c r="CP215" s="119"/>
      <c r="CQ215" s="119"/>
      <c r="CR215" s="119"/>
      <c r="CS215" s="119"/>
      <c r="CT215" s="119"/>
      <c r="CU215" s="119"/>
      <c r="CV215" s="119"/>
      <c r="CW215" s="119"/>
      <c r="CX215" s="119"/>
      <c r="CY215" s="119"/>
      <c r="CZ215" s="119"/>
      <c r="DA215" s="119"/>
      <c r="DB215" s="119"/>
      <c r="DC215" s="119"/>
      <c r="DD215" s="119"/>
      <c r="DE215" s="119"/>
      <c r="DF215" s="119"/>
      <c r="DG215" s="119"/>
      <c r="DH215" s="119"/>
      <c r="DI215" s="119"/>
      <c r="DJ215" s="119"/>
      <c r="DK215" s="119"/>
      <c r="DL215" s="119"/>
      <c r="DM215" s="119"/>
      <c r="DN215" s="119"/>
      <c r="DO215" s="119"/>
      <c r="DP215" s="119"/>
      <c r="DQ215" s="119"/>
      <c r="DR215" s="119"/>
      <c r="DS215" s="119"/>
      <c r="DT215" s="119"/>
      <c r="DU215" s="119"/>
      <c r="DV215" s="119"/>
      <c r="DW215" s="119"/>
      <c r="DX215" s="119"/>
      <c r="DY215" s="119"/>
      <c r="DZ215" s="119"/>
      <c r="EA215" s="119"/>
      <c r="EB215" s="119"/>
      <c r="EC215" s="119"/>
      <c r="ED215" s="119"/>
      <c r="EE215" s="119"/>
      <c r="EF215" s="119"/>
      <c r="EG215" s="119"/>
      <c r="EH215" s="119"/>
      <c r="EI215" s="119"/>
      <c r="EJ215" s="119"/>
      <c r="EK215" s="119"/>
      <c r="EL215" s="119"/>
      <c r="EM215" s="119"/>
      <c r="EN215" s="119"/>
      <c r="EO215" s="119"/>
      <c r="EP215" s="119"/>
      <c r="EQ215" s="119"/>
      <c r="ER215" s="119"/>
      <c r="ES215" s="119"/>
      <c r="ET215" s="119"/>
      <c r="EU215" s="119"/>
      <c r="EV215" s="119"/>
      <c r="EW215" s="119"/>
      <c r="EX215" s="119"/>
      <c r="EY215" s="119"/>
      <c r="EZ215" s="119"/>
      <c r="FA215" s="119"/>
      <c r="FB215" s="119"/>
      <c r="FC215" s="119"/>
      <c r="FD215" s="119"/>
      <c r="FE215" s="119"/>
      <c r="FF215" s="119"/>
      <c r="FG215" s="119"/>
      <c r="FH215" s="119"/>
      <c r="FI215" s="119"/>
      <c r="FJ215" s="119"/>
      <c r="FK215" s="119"/>
      <c r="FL215" s="119"/>
      <c r="FM215" s="119"/>
      <c r="FN215" s="119"/>
      <c r="FO215" s="119"/>
      <c r="FP215" s="119"/>
      <c r="FQ215" s="119"/>
      <c r="FR215" s="119"/>
      <c r="FS215" s="119"/>
      <c r="FT215" s="119"/>
      <c r="FU215" s="119"/>
      <c r="FV215" s="119"/>
      <c r="FW215" s="119"/>
      <c r="FX215" s="119"/>
      <c r="FY215" s="119"/>
      <c r="FZ215" s="119"/>
      <c r="GA215" s="119"/>
      <c r="GB215" s="119"/>
      <c r="GC215" s="119"/>
      <c r="GD215" s="119"/>
      <c r="GE215" s="119"/>
      <c r="GF215" s="119"/>
      <c r="GG215" s="119"/>
    </row>
    <row r="216" spans="1:189" s="119" customFormat="1" x14ac:dyDescent="0.25">
      <c r="A216" s="117" t="s">
        <v>270</v>
      </c>
      <c r="B216" s="118">
        <f t="shared" ref="B216:D287" si="131">E216+H216+K216+N216+Q216+T216+Z216+W216</f>
        <v>4335792</v>
      </c>
      <c r="C216" s="118">
        <f t="shared" si="131"/>
        <v>4335792</v>
      </c>
      <c r="D216" s="118">
        <f t="shared" si="131"/>
        <v>0</v>
      </c>
      <c r="E216" s="118">
        <f t="shared" ref="E216:F216" si="132">SUM(E217:E219)</f>
        <v>200000</v>
      </c>
      <c r="F216" s="118">
        <f t="shared" si="132"/>
        <v>200000</v>
      </c>
      <c r="G216" s="118">
        <f t="shared" si="40"/>
        <v>0</v>
      </c>
      <c r="H216" s="118">
        <f t="shared" ref="H216:I216" si="133">SUM(H217:H219)</f>
        <v>0</v>
      </c>
      <c r="I216" s="118">
        <f t="shared" si="133"/>
        <v>0</v>
      </c>
      <c r="J216" s="118">
        <f t="shared" si="41"/>
        <v>0</v>
      </c>
      <c r="K216" s="118">
        <f t="shared" ref="K216:L216" si="134">SUM(K217:K219)</f>
        <v>0</v>
      </c>
      <c r="L216" s="118">
        <f t="shared" si="134"/>
        <v>0</v>
      </c>
      <c r="M216" s="118">
        <f t="shared" si="42"/>
        <v>0</v>
      </c>
      <c r="N216" s="118">
        <f t="shared" ref="N216:O216" si="135">SUM(N217:N219)</f>
        <v>0</v>
      </c>
      <c r="O216" s="118">
        <f t="shared" si="135"/>
        <v>0</v>
      </c>
      <c r="P216" s="118">
        <f t="shared" si="43"/>
        <v>0</v>
      </c>
      <c r="Q216" s="118">
        <f t="shared" ref="Q216:R216" si="136">SUM(Q217:Q219)</f>
        <v>0</v>
      </c>
      <c r="R216" s="118">
        <f t="shared" si="136"/>
        <v>0</v>
      </c>
      <c r="S216" s="118">
        <f t="shared" si="44"/>
        <v>0</v>
      </c>
      <c r="T216" s="118">
        <f t="shared" ref="T216:U216" si="137">SUM(T217:T219)</f>
        <v>364192</v>
      </c>
      <c r="U216" s="118">
        <f t="shared" si="137"/>
        <v>364192</v>
      </c>
      <c r="V216" s="118">
        <f t="shared" si="45"/>
        <v>0</v>
      </c>
      <c r="W216" s="118">
        <f t="shared" ref="W216:X216" si="138">SUM(W217:W219)</f>
        <v>0</v>
      </c>
      <c r="X216" s="118">
        <f t="shared" si="138"/>
        <v>0</v>
      </c>
      <c r="Y216" s="118">
        <f t="shared" si="46"/>
        <v>0</v>
      </c>
      <c r="Z216" s="118">
        <f t="shared" ref="Z216:AA216" si="139">SUM(Z217:Z219)</f>
        <v>3771600</v>
      </c>
      <c r="AA216" s="118">
        <f t="shared" si="139"/>
        <v>3771600</v>
      </c>
      <c r="AB216" s="118">
        <f t="shared" si="47"/>
        <v>0</v>
      </c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  <c r="CJ216" s="116"/>
      <c r="CK216" s="116"/>
      <c r="CL216" s="116"/>
      <c r="CM216" s="116"/>
      <c r="CN216" s="116"/>
      <c r="CO216" s="116"/>
      <c r="CP216" s="116"/>
      <c r="CQ216" s="116"/>
      <c r="CR216" s="116"/>
      <c r="CS216" s="116"/>
      <c r="CT216" s="116"/>
      <c r="CU216" s="116"/>
      <c r="CV216" s="116"/>
      <c r="CW216" s="116"/>
      <c r="CX216" s="116"/>
      <c r="CY216" s="116"/>
      <c r="CZ216" s="116"/>
      <c r="DA216" s="116"/>
      <c r="DB216" s="116"/>
      <c r="DC216" s="116"/>
      <c r="DD216" s="116"/>
      <c r="DE216" s="116"/>
      <c r="DF216" s="116"/>
      <c r="DG216" s="116"/>
      <c r="DH216" s="116"/>
      <c r="DI216" s="116"/>
      <c r="DJ216" s="116"/>
      <c r="DK216" s="116"/>
      <c r="DL216" s="116"/>
      <c r="DM216" s="116"/>
      <c r="DN216" s="116"/>
      <c r="DO216" s="116"/>
      <c r="DP216" s="116"/>
      <c r="DQ216" s="116"/>
      <c r="DR216" s="116"/>
      <c r="DS216" s="116"/>
      <c r="DT216" s="116"/>
      <c r="DU216" s="116"/>
      <c r="DV216" s="116"/>
      <c r="DW216" s="116"/>
      <c r="DX216" s="116"/>
      <c r="DY216" s="116"/>
      <c r="DZ216" s="116"/>
      <c r="EA216" s="116"/>
      <c r="EB216" s="116"/>
      <c r="EC216" s="116"/>
      <c r="ED216" s="116"/>
      <c r="EE216" s="116"/>
      <c r="EF216" s="116"/>
      <c r="EG216" s="116"/>
      <c r="EH216" s="116"/>
      <c r="EI216" s="116"/>
      <c r="EJ216" s="116"/>
      <c r="EK216" s="116"/>
      <c r="EL216" s="116"/>
      <c r="EM216" s="116"/>
      <c r="EN216" s="116"/>
      <c r="EO216" s="116"/>
      <c r="EP216" s="116"/>
      <c r="EQ216" s="116"/>
      <c r="ER216" s="116"/>
      <c r="ES216" s="116"/>
      <c r="ET216" s="116"/>
      <c r="EU216" s="116"/>
      <c r="EV216" s="116"/>
      <c r="EW216" s="116"/>
      <c r="EX216" s="116"/>
      <c r="EY216" s="116"/>
      <c r="EZ216" s="116"/>
      <c r="FA216" s="116"/>
      <c r="FB216" s="116"/>
      <c r="FC216" s="116"/>
      <c r="FD216" s="116"/>
      <c r="FE216" s="116"/>
      <c r="FF216" s="116"/>
      <c r="FG216" s="116"/>
      <c r="FH216" s="116"/>
      <c r="FI216" s="116"/>
      <c r="FJ216" s="116"/>
      <c r="FK216" s="116"/>
      <c r="FL216" s="116"/>
      <c r="FM216" s="116"/>
      <c r="FN216" s="116"/>
      <c r="FO216" s="116"/>
      <c r="FP216" s="116"/>
      <c r="FQ216" s="116"/>
      <c r="FR216" s="116"/>
      <c r="FS216" s="116"/>
      <c r="FT216" s="116"/>
      <c r="FU216" s="116"/>
      <c r="FV216" s="116"/>
      <c r="FW216" s="116"/>
      <c r="FX216" s="116"/>
      <c r="FY216" s="116"/>
      <c r="FZ216" s="116"/>
      <c r="GA216" s="116"/>
      <c r="GB216" s="116"/>
      <c r="GC216" s="116"/>
      <c r="GD216" s="116"/>
      <c r="GE216" s="116"/>
      <c r="GF216" s="116"/>
      <c r="GG216" s="116"/>
    </row>
    <row r="217" spans="1:189" s="119" customFormat="1" ht="31.5" x14ac:dyDescent="0.25">
      <c r="A217" s="124" t="s">
        <v>297</v>
      </c>
      <c r="B217" s="125">
        <f t="shared" si="131"/>
        <v>1000000</v>
      </c>
      <c r="C217" s="125">
        <f t="shared" si="131"/>
        <v>1000000</v>
      </c>
      <c r="D217" s="125">
        <f t="shared" si="131"/>
        <v>0</v>
      </c>
      <c r="E217" s="125">
        <v>200000</v>
      </c>
      <c r="F217" s="125">
        <v>200000</v>
      </c>
      <c r="G217" s="125">
        <f t="shared" si="40"/>
        <v>0</v>
      </c>
      <c r="H217" s="125"/>
      <c r="I217" s="125"/>
      <c r="J217" s="125">
        <f t="shared" si="41"/>
        <v>0</v>
      </c>
      <c r="K217" s="125"/>
      <c r="L217" s="125"/>
      <c r="M217" s="125">
        <f t="shared" si="42"/>
        <v>0</v>
      </c>
      <c r="N217" s="125"/>
      <c r="O217" s="125"/>
      <c r="P217" s="125">
        <f t="shared" si="43"/>
        <v>0</v>
      </c>
      <c r="Q217" s="125"/>
      <c r="R217" s="125"/>
      <c r="S217" s="125">
        <f t="shared" si="44"/>
        <v>0</v>
      </c>
      <c r="T217" s="125"/>
      <c r="U217" s="125"/>
      <c r="V217" s="125">
        <f t="shared" si="45"/>
        <v>0</v>
      </c>
      <c r="W217" s="125"/>
      <c r="X217" s="125"/>
      <c r="Y217" s="125">
        <f t="shared" si="46"/>
        <v>0</v>
      </c>
      <c r="Z217" s="125">
        <f>800000</f>
        <v>800000</v>
      </c>
      <c r="AA217" s="125">
        <f>800000</f>
        <v>800000</v>
      </c>
      <c r="AB217" s="125">
        <f t="shared" si="47"/>
        <v>0</v>
      </c>
    </row>
    <row r="218" spans="1:189" s="119" customFormat="1" x14ac:dyDescent="0.25">
      <c r="A218" s="124" t="s">
        <v>298</v>
      </c>
      <c r="B218" s="125">
        <f t="shared" si="131"/>
        <v>2971600</v>
      </c>
      <c r="C218" s="125">
        <f t="shared" si="131"/>
        <v>2971600</v>
      </c>
      <c r="D218" s="125">
        <f t="shared" si="131"/>
        <v>0</v>
      </c>
      <c r="E218" s="125"/>
      <c r="F218" s="125"/>
      <c r="G218" s="125">
        <f t="shared" ref="G218:G302" si="140">F218-E218</f>
        <v>0</v>
      </c>
      <c r="H218" s="125"/>
      <c r="I218" s="125"/>
      <c r="J218" s="125">
        <f t="shared" ref="J218:J302" si="141">I218-H218</f>
        <v>0</v>
      </c>
      <c r="K218" s="125"/>
      <c r="L218" s="125"/>
      <c r="M218" s="125">
        <f t="shared" ref="M218:M302" si="142">L218-K218</f>
        <v>0</v>
      </c>
      <c r="N218" s="125"/>
      <c r="O218" s="125"/>
      <c r="P218" s="125">
        <f t="shared" ref="P218:P302" si="143">O218-N218</f>
        <v>0</v>
      </c>
      <c r="Q218" s="125"/>
      <c r="R218" s="125"/>
      <c r="S218" s="125">
        <f t="shared" ref="S218:S302" si="144">R218-Q218</f>
        <v>0</v>
      </c>
      <c r="T218" s="125"/>
      <c r="U218" s="125"/>
      <c r="V218" s="125">
        <f t="shared" ref="V218:V302" si="145">U218-T218</f>
        <v>0</v>
      </c>
      <c r="W218" s="125"/>
      <c r="X218" s="125"/>
      <c r="Y218" s="125">
        <f t="shared" ref="Y218:Y302" si="146">X218-W218</f>
        <v>0</v>
      </c>
      <c r="Z218" s="125">
        <v>2971600</v>
      </c>
      <c r="AA218" s="125">
        <v>2971600</v>
      </c>
      <c r="AB218" s="125">
        <f t="shared" ref="AB218:AB302" si="147">AA218-Z218</f>
        <v>0</v>
      </c>
    </row>
    <row r="219" spans="1:189" s="119" customFormat="1" ht="47.25" x14ac:dyDescent="0.25">
      <c r="A219" s="124" t="s">
        <v>299</v>
      </c>
      <c r="B219" s="125">
        <f t="shared" si="131"/>
        <v>364192</v>
      </c>
      <c r="C219" s="125">
        <f t="shared" si="131"/>
        <v>364192</v>
      </c>
      <c r="D219" s="125">
        <f t="shared" si="131"/>
        <v>0</v>
      </c>
      <c r="E219" s="125"/>
      <c r="F219" s="125"/>
      <c r="G219" s="125">
        <f t="shared" si="140"/>
        <v>0</v>
      </c>
      <c r="H219" s="125"/>
      <c r="I219" s="125"/>
      <c r="J219" s="125">
        <f t="shared" si="141"/>
        <v>0</v>
      </c>
      <c r="K219" s="125"/>
      <c r="L219" s="125"/>
      <c r="M219" s="125">
        <f t="shared" si="142"/>
        <v>0</v>
      </c>
      <c r="N219" s="125"/>
      <c r="O219" s="125"/>
      <c r="P219" s="125">
        <f t="shared" si="143"/>
        <v>0</v>
      </c>
      <c r="Q219" s="125"/>
      <c r="R219" s="125"/>
      <c r="S219" s="125">
        <f t="shared" si="144"/>
        <v>0</v>
      </c>
      <c r="T219" s="125">
        <v>364192</v>
      </c>
      <c r="U219" s="125">
        <v>364192</v>
      </c>
      <c r="V219" s="125">
        <f t="shared" si="145"/>
        <v>0</v>
      </c>
      <c r="W219" s="125"/>
      <c r="X219" s="125"/>
      <c r="Y219" s="125">
        <f t="shared" si="146"/>
        <v>0</v>
      </c>
      <c r="Z219" s="125"/>
      <c r="AA219" s="125"/>
      <c r="AB219" s="125">
        <f t="shared" si="147"/>
        <v>0</v>
      </c>
    </row>
    <row r="220" spans="1:189" s="119" customFormat="1" ht="31.5" x14ac:dyDescent="0.25">
      <c r="A220" s="117" t="s">
        <v>272</v>
      </c>
      <c r="B220" s="118">
        <f t="shared" si="131"/>
        <v>36164</v>
      </c>
      <c r="C220" s="118">
        <f t="shared" si="131"/>
        <v>39218</v>
      </c>
      <c r="D220" s="118">
        <f t="shared" si="131"/>
        <v>3054</v>
      </c>
      <c r="E220" s="118">
        <f t="shared" ref="E220:AA220" si="148">SUM(E221:E226)</f>
        <v>0</v>
      </c>
      <c r="F220" s="118">
        <f t="shared" si="148"/>
        <v>0</v>
      </c>
      <c r="G220" s="118">
        <f t="shared" si="140"/>
        <v>0</v>
      </c>
      <c r="H220" s="118">
        <f t="shared" ref="H220" si="149">SUM(H221:H226)</f>
        <v>0</v>
      </c>
      <c r="I220" s="118">
        <f t="shared" si="148"/>
        <v>0</v>
      </c>
      <c r="J220" s="118">
        <f t="shared" si="141"/>
        <v>0</v>
      </c>
      <c r="K220" s="118">
        <f t="shared" ref="K220" si="150">SUM(K221:K226)</f>
        <v>18580</v>
      </c>
      <c r="L220" s="118">
        <f t="shared" si="148"/>
        <v>21634</v>
      </c>
      <c r="M220" s="118">
        <f t="shared" si="142"/>
        <v>3054</v>
      </c>
      <c r="N220" s="118">
        <f t="shared" ref="N220" si="151">SUM(N221:N226)</f>
        <v>0</v>
      </c>
      <c r="O220" s="118">
        <f t="shared" si="148"/>
        <v>0</v>
      </c>
      <c r="P220" s="118">
        <f t="shared" si="143"/>
        <v>0</v>
      </c>
      <c r="Q220" s="118">
        <f t="shared" ref="Q220" si="152">SUM(Q221:Q226)</f>
        <v>17584</v>
      </c>
      <c r="R220" s="118">
        <f t="shared" si="148"/>
        <v>17584</v>
      </c>
      <c r="S220" s="118">
        <f t="shared" si="144"/>
        <v>0</v>
      </c>
      <c r="T220" s="118">
        <f t="shared" ref="T220" si="153">SUM(T221:T226)</f>
        <v>0</v>
      </c>
      <c r="U220" s="118">
        <f t="shared" si="148"/>
        <v>0</v>
      </c>
      <c r="V220" s="118">
        <f t="shared" si="145"/>
        <v>0</v>
      </c>
      <c r="W220" s="118">
        <f t="shared" ref="W220:X220" si="154">SUM(W221:W226)</f>
        <v>0</v>
      </c>
      <c r="X220" s="118">
        <f t="shared" si="154"/>
        <v>0</v>
      </c>
      <c r="Y220" s="118">
        <f t="shared" si="146"/>
        <v>0</v>
      </c>
      <c r="Z220" s="118">
        <f t="shared" ref="Z220" si="155">SUM(Z221:Z226)</f>
        <v>0</v>
      </c>
      <c r="AA220" s="118">
        <f t="shared" si="148"/>
        <v>0</v>
      </c>
      <c r="AB220" s="118">
        <f t="shared" si="147"/>
        <v>0</v>
      </c>
    </row>
    <row r="221" spans="1:189" s="119" customFormat="1" x14ac:dyDescent="0.25">
      <c r="A221" s="124" t="s">
        <v>300</v>
      </c>
      <c r="B221" s="125">
        <f t="shared" si="131"/>
        <v>3358</v>
      </c>
      <c r="C221" s="125">
        <f t="shared" si="131"/>
        <v>3358</v>
      </c>
      <c r="D221" s="125">
        <f t="shared" si="131"/>
        <v>0</v>
      </c>
      <c r="E221" s="125"/>
      <c r="F221" s="125"/>
      <c r="G221" s="125">
        <f t="shared" si="140"/>
        <v>0</v>
      </c>
      <c r="H221" s="125"/>
      <c r="I221" s="125"/>
      <c r="J221" s="125">
        <f t="shared" si="141"/>
        <v>0</v>
      </c>
      <c r="K221" s="125"/>
      <c r="L221" s="125"/>
      <c r="M221" s="125">
        <f t="shared" si="142"/>
        <v>0</v>
      </c>
      <c r="N221" s="125"/>
      <c r="O221" s="125"/>
      <c r="P221" s="125">
        <f t="shared" si="143"/>
        <v>0</v>
      </c>
      <c r="Q221" s="125">
        <f>131668-120000-8310</f>
        <v>3358</v>
      </c>
      <c r="R221" s="125">
        <f>131668-120000-8310</f>
        <v>3358</v>
      </c>
      <c r="S221" s="125">
        <f t="shared" si="144"/>
        <v>0</v>
      </c>
      <c r="T221" s="125"/>
      <c r="U221" s="125"/>
      <c r="V221" s="125">
        <f t="shared" si="145"/>
        <v>0</v>
      </c>
      <c r="W221" s="125"/>
      <c r="X221" s="125"/>
      <c r="Y221" s="125">
        <f t="shared" si="146"/>
        <v>0</v>
      </c>
      <c r="Z221" s="125"/>
      <c r="AA221" s="125"/>
      <c r="AB221" s="125">
        <f t="shared" si="147"/>
        <v>0</v>
      </c>
    </row>
    <row r="222" spans="1:189" s="119" customFormat="1" ht="31.5" x14ac:dyDescent="0.25">
      <c r="A222" s="124" t="s">
        <v>301</v>
      </c>
      <c r="B222" s="125">
        <f t="shared" si="131"/>
        <v>0</v>
      </c>
      <c r="C222" s="125">
        <f t="shared" si="131"/>
        <v>3054</v>
      </c>
      <c r="D222" s="125">
        <f t="shared" si="131"/>
        <v>3054</v>
      </c>
      <c r="E222" s="125"/>
      <c r="F222" s="125"/>
      <c r="G222" s="125">
        <f t="shared" si="140"/>
        <v>0</v>
      </c>
      <c r="H222" s="125"/>
      <c r="I222" s="125"/>
      <c r="J222" s="125">
        <f t="shared" si="141"/>
        <v>0</v>
      </c>
      <c r="K222" s="125"/>
      <c r="L222" s="125">
        <v>3054</v>
      </c>
      <c r="M222" s="125">
        <f t="shared" si="142"/>
        <v>3054</v>
      </c>
      <c r="N222" s="125"/>
      <c r="O222" s="125"/>
      <c r="P222" s="125">
        <f t="shared" si="143"/>
        <v>0</v>
      </c>
      <c r="Q222" s="125"/>
      <c r="R222" s="125"/>
      <c r="S222" s="125">
        <f t="shared" si="144"/>
        <v>0</v>
      </c>
      <c r="T222" s="125"/>
      <c r="U222" s="125"/>
      <c r="V222" s="125">
        <f t="shared" si="145"/>
        <v>0</v>
      </c>
      <c r="W222" s="125"/>
      <c r="X222" s="125"/>
      <c r="Y222" s="125">
        <f t="shared" si="146"/>
        <v>0</v>
      </c>
      <c r="Z222" s="125"/>
      <c r="AA222" s="125"/>
      <c r="AB222" s="125">
        <f t="shared" si="147"/>
        <v>0</v>
      </c>
    </row>
    <row r="223" spans="1:189" s="119" customFormat="1" ht="31.5" x14ac:dyDescent="0.25">
      <c r="A223" s="124" t="s">
        <v>302</v>
      </c>
      <c r="B223" s="125">
        <f t="shared" si="131"/>
        <v>3744</v>
      </c>
      <c r="C223" s="125">
        <f t="shared" si="131"/>
        <v>3744</v>
      </c>
      <c r="D223" s="125">
        <f t="shared" si="131"/>
        <v>0</v>
      </c>
      <c r="E223" s="125"/>
      <c r="F223" s="125"/>
      <c r="G223" s="125">
        <f t="shared" si="140"/>
        <v>0</v>
      </c>
      <c r="H223" s="125"/>
      <c r="I223" s="125"/>
      <c r="J223" s="125">
        <f t="shared" si="141"/>
        <v>0</v>
      </c>
      <c r="K223" s="125"/>
      <c r="L223" s="125"/>
      <c r="M223" s="125">
        <f t="shared" si="142"/>
        <v>0</v>
      </c>
      <c r="N223" s="125"/>
      <c r="O223" s="125"/>
      <c r="P223" s="125">
        <f t="shared" si="143"/>
        <v>0</v>
      </c>
      <c r="Q223" s="125">
        <v>3744</v>
      </c>
      <c r="R223" s="125">
        <v>3744</v>
      </c>
      <c r="S223" s="125">
        <f t="shared" si="144"/>
        <v>0</v>
      </c>
      <c r="T223" s="125"/>
      <c r="U223" s="125"/>
      <c r="V223" s="125">
        <f t="shared" si="145"/>
        <v>0</v>
      </c>
      <c r="W223" s="125"/>
      <c r="X223" s="125"/>
      <c r="Y223" s="125">
        <f t="shared" si="146"/>
        <v>0</v>
      </c>
      <c r="Z223" s="125"/>
      <c r="AA223" s="125"/>
      <c r="AB223" s="125">
        <f t="shared" si="147"/>
        <v>0</v>
      </c>
    </row>
    <row r="224" spans="1:189" s="116" customFormat="1" x14ac:dyDescent="0.25">
      <c r="A224" s="124" t="s">
        <v>303</v>
      </c>
      <c r="B224" s="125">
        <f t="shared" si="131"/>
        <v>10482</v>
      </c>
      <c r="C224" s="125">
        <f t="shared" si="131"/>
        <v>10482</v>
      </c>
      <c r="D224" s="125">
        <f t="shared" si="131"/>
        <v>0</v>
      </c>
      <c r="E224" s="125"/>
      <c r="F224" s="125"/>
      <c r="G224" s="125">
        <f t="shared" si="140"/>
        <v>0</v>
      </c>
      <c r="H224" s="125"/>
      <c r="I224" s="125"/>
      <c r="J224" s="125">
        <f t="shared" si="141"/>
        <v>0</v>
      </c>
      <c r="K224" s="125"/>
      <c r="L224" s="125"/>
      <c r="M224" s="125">
        <f t="shared" si="142"/>
        <v>0</v>
      </c>
      <c r="N224" s="125"/>
      <c r="O224" s="125"/>
      <c r="P224" s="125">
        <f t="shared" si="143"/>
        <v>0</v>
      </c>
      <c r="Q224" s="125">
        <f>3108+1842+2532+3000</f>
        <v>10482</v>
      </c>
      <c r="R224" s="125">
        <f>3108+1842+2532+3000</f>
        <v>10482</v>
      </c>
      <c r="S224" s="125">
        <f t="shared" si="144"/>
        <v>0</v>
      </c>
      <c r="T224" s="125"/>
      <c r="U224" s="125"/>
      <c r="V224" s="125">
        <f t="shared" si="145"/>
        <v>0</v>
      </c>
      <c r="W224" s="125"/>
      <c r="X224" s="125"/>
      <c r="Y224" s="125">
        <f t="shared" si="146"/>
        <v>0</v>
      </c>
      <c r="Z224" s="125"/>
      <c r="AA224" s="125"/>
      <c r="AB224" s="125">
        <f t="shared" si="147"/>
        <v>0</v>
      </c>
      <c r="AC224" s="119"/>
      <c r="AD224" s="119"/>
      <c r="AE224" s="119"/>
      <c r="AF224" s="119"/>
      <c r="AG224" s="119"/>
      <c r="AH224" s="119"/>
      <c r="AI224" s="119"/>
      <c r="AJ224" s="119"/>
      <c r="AK224" s="119"/>
      <c r="AL224" s="119"/>
      <c r="AM224" s="119"/>
      <c r="AN224" s="119"/>
      <c r="AO224" s="119"/>
      <c r="AP224" s="119"/>
      <c r="AQ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  <c r="BC224" s="119"/>
      <c r="BD224" s="119"/>
      <c r="BE224" s="119"/>
      <c r="BF224" s="119"/>
      <c r="BG224" s="119"/>
      <c r="BH224" s="119"/>
      <c r="BI224" s="119"/>
      <c r="BJ224" s="119"/>
      <c r="BK224" s="119"/>
      <c r="BL224" s="119"/>
      <c r="BM224" s="119"/>
      <c r="BN224" s="119"/>
      <c r="BO224" s="119"/>
      <c r="BP224" s="119"/>
      <c r="BQ224" s="119"/>
      <c r="BR224" s="119"/>
      <c r="BS224" s="119"/>
      <c r="BT224" s="119"/>
      <c r="BU224" s="119"/>
      <c r="BV224" s="119"/>
      <c r="BW224" s="119"/>
      <c r="BX224" s="119"/>
      <c r="BY224" s="119"/>
      <c r="BZ224" s="119"/>
      <c r="CA224" s="119"/>
      <c r="CB224" s="119"/>
      <c r="CC224" s="119"/>
      <c r="CD224" s="119"/>
      <c r="CE224" s="119"/>
      <c r="CF224" s="119"/>
      <c r="CG224" s="119"/>
      <c r="CH224" s="119"/>
      <c r="CI224" s="119"/>
      <c r="CJ224" s="119"/>
      <c r="CK224" s="119"/>
      <c r="CL224" s="119"/>
      <c r="CM224" s="119"/>
      <c r="CN224" s="119"/>
      <c r="CO224" s="119"/>
      <c r="CP224" s="119"/>
      <c r="CQ224" s="119"/>
      <c r="CR224" s="119"/>
      <c r="CS224" s="119"/>
      <c r="CT224" s="119"/>
      <c r="CU224" s="119"/>
      <c r="CV224" s="119"/>
      <c r="CW224" s="119"/>
      <c r="CX224" s="119"/>
      <c r="CY224" s="119"/>
      <c r="CZ224" s="119"/>
      <c r="DA224" s="119"/>
      <c r="DB224" s="119"/>
      <c r="DC224" s="119"/>
      <c r="DD224" s="119"/>
      <c r="DE224" s="119"/>
      <c r="DF224" s="119"/>
      <c r="DG224" s="119"/>
      <c r="DH224" s="119"/>
      <c r="DI224" s="119"/>
      <c r="DJ224" s="119"/>
      <c r="DK224" s="119"/>
      <c r="DL224" s="119"/>
      <c r="DM224" s="119"/>
      <c r="DN224" s="119"/>
      <c r="DO224" s="119"/>
      <c r="DP224" s="119"/>
      <c r="DQ224" s="119"/>
      <c r="DR224" s="119"/>
      <c r="DS224" s="119"/>
      <c r="DT224" s="119"/>
      <c r="DU224" s="119"/>
      <c r="DV224" s="119"/>
      <c r="DW224" s="119"/>
      <c r="DX224" s="119"/>
      <c r="DY224" s="119"/>
      <c r="DZ224" s="119"/>
      <c r="EA224" s="119"/>
      <c r="EB224" s="119"/>
      <c r="EC224" s="119"/>
      <c r="ED224" s="119"/>
      <c r="EE224" s="119"/>
      <c r="EF224" s="119"/>
      <c r="EG224" s="119"/>
      <c r="EH224" s="119"/>
      <c r="EI224" s="119"/>
      <c r="EJ224" s="119"/>
      <c r="EK224" s="119"/>
      <c r="EL224" s="119"/>
      <c r="EM224" s="119"/>
      <c r="EN224" s="119"/>
      <c r="EO224" s="119"/>
      <c r="EP224" s="119"/>
      <c r="EQ224" s="119"/>
      <c r="ER224" s="119"/>
      <c r="ES224" s="119"/>
      <c r="ET224" s="119"/>
      <c r="EU224" s="119"/>
      <c r="EV224" s="119"/>
      <c r="EW224" s="119"/>
      <c r="EX224" s="119"/>
      <c r="EY224" s="119"/>
      <c r="EZ224" s="119"/>
      <c r="FA224" s="119"/>
      <c r="FB224" s="119"/>
      <c r="FC224" s="119"/>
      <c r="FD224" s="119"/>
      <c r="FE224" s="119"/>
      <c r="FF224" s="119"/>
      <c r="FG224" s="119"/>
      <c r="FH224" s="119"/>
      <c r="FI224" s="119"/>
      <c r="FJ224" s="119"/>
      <c r="FK224" s="119"/>
      <c r="FL224" s="119"/>
      <c r="FM224" s="119"/>
      <c r="FN224" s="119"/>
      <c r="FO224" s="119"/>
      <c r="FP224" s="119"/>
      <c r="FQ224" s="119"/>
      <c r="FR224" s="119"/>
      <c r="FS224" s="119"/>
      <c r="FT224" s="119"/>
      <c r="FU224" s="119"/>
      <c r="FV224" s="119"/>
      <c r="FW224" s="119"/>
      <c r="FX224" s="119"/>
      <c r="FY224" s="119"/>
      <c r="FZ224" s="119"/>
      <c r="GA224" s="119"/>
      <c r="GB224" s="119"/>
      <c r="GC224" s="119"/>
      <c r="GD224" s="119"/>
      <c r="GE224" s="119"/>
      <c r="GF224" s="119"/>
      <c r="GG224" s="119"/>
    </row>
    <row r="225" spans="1:189" s="116" customFormat="1" x14ac:dyDescent="0.25">
      <c r="A225" s="124" t="s">
        <v>304</v>
      </c>
      <c r="B225" s="125">
        <f t="shared" si="131"/>
        <v>3580</v>
      </c>
      <c r="C225" s="125">
        <f t="shared" si="131"/>
        <v>3580</v>
      </c>
      <c r="D225" s="125">
        <f t="shared" si="131"/>
        <v>0</v>
      </c>
      <c r="E225" s="125"/>
      <c r="F225" s="125"/>
      <c r="G225" s="125">
        <f t="shared" si="140"/>
        <v>0</v>
      </c>
      <c r="H225" s="125"/>
      <c r="I225" s="125"/>
      <c r="J225" s="125">
        <f t="shared" si="141"/>
        <v>0</v>
      </c>
      <c r="K225" s="125">
        <v>3580</v>
      </c>
      <c r="L225" s="125">
        <v>3580</v>
      </c>
      <c r="M225" s="125">
        <f t="shared" si="142"/>
        <v>0</v>
      </c>
      <c r="N225" s="125"/>
      <c r="O225" s="125"/>
      <c r="P225" s="125">
        <f t="shared" si="143"/>
        <v>0</v>
      </c>
      <c r="Q225" s="125"/>
      <c r="R225" s="125"/>
      <c r="S225" s="125">
        <f t="shared" si="144"/>
        <v>0</v>
      </c>
      <c r="T225" s="125"/>
      <c r="U225" s="125"/>
      <c r="V225" s="125">
        <f t="shared" si="145"/>
        <v>0</v>
      </c>
      <c r="W225" s="125"/>
      <c r="X225" s="125"/>
      <c r="Y225" s="125">
        <f t="shared" si="146"/>
        <v>0</v>
      </c>
      <c r="Z225" s="125"/>
      <c r="AA225" s="125"/>
      <c r="AB225" s="125">
        <f t="shared" si="147"/>
        <v>0</v>
      </c>
      <c r="AC225" s="119"/>
      <c r="AD225" s="119"/>
      <c r="AE225" s="119"/>
      <c r="AF225" s="119"/>
      <c r="AG225" s="119"/>
      <c r="AH225" s="119"/>
      <c r="AI225" s="119"/>
      <c r="AJ225" s="119"/>
      <c r="AK225" s="119"/>
      <c r="AL225" s="119"/>
      <c r="AM225" s="119"/>
      <c r="AN225" s="119"/>
      <c r="AO225" s="119"/>
      <c r="AP225" s="119"/>
      <c r="AQ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  <c r="BC225" s="119"/>
      <c r="BD225" s="119"/>
      <c r="BE225" s="119"/>
      <c r="BF225" s="119"/>
      <c r="BG225" s="119"/>
      <c r="BH225" s="119"/>
      <c r="BI225" s="119"/>
      <c r="BJ225" s="119"/>
      <c r="BK225" s="119"/>
      <c r="BL225" s="119"/>
      <c r="BM225" s="119"/>
      <c r="BN225" s="119"/>
      <c r="BO225" s="119"/>
      <c r="BP225" s="119"/>
      <c r="BQ225" s="119"/>
      <c r="BR225" s="119"/>
      <c r="BS225" s="119"/>
      <c r="BT225" s="119"/>
      <c r="BU225" s="119"/>
      <c r="BV225" s="119"/>
      <c r="BW225" s="119"/>
      <c r="BX225" s="119"/>
      <c r="BY225" s="119"/>
      <c r="BZ225" s="119"/>
      <c r="CA225" s="119"/>
      <c r="CB225" s="119"/>
      <c r="CC225" s="119"/>
      <c r="CD225" s="119"/>
      <c r="CE225" s="119"/>
      <c r="CF225" s="119"/>
      <c r="CG225" s="119"/>
      <c r="CH225" s="119"/>
      <c r="CI225" s="119"/>
      <c r="CJ225" s="119"/>
      <c r="CK225" s="119"/>
      <c r="CL225" s="119"/>
      <c r="CM225" s="119"/>
      <c r="CN225" s="119"/>
      <c r="CO225" s="119"/>
      <c r="CP225" s="119"/>
      <c r="CQ225" s="119"/>
      <c r="CR225" s="119"/>
      <c r="CS225" s="119"/>
      <c r="CT225" s="119"/>
      <c r="CU225" s="119"/>
      <c r="CV225" s="119"/>
      <c r="CW225" s="119"/>
      <c r="CX225" s="119"/>
      <c r="CY225" s="119"/>
      <c r="CZ225" s="119"/>
      <c r="DA225" s="119"/>
      <c r="DB225" s="119"/>
      <c r="DC225" s="119"/>
      <c r="DD225" s="119"/>
      <c r="DE225" s="119"/>
      <c r="DF225" s="119"/>
      <c r="DG225" s="119"/>
      <c r="DH225" s="119"/>
      <c r="DI225" s="119"/>
      <c r="DJ225" s="119"/>
      <c r="DK225" s="119"/>
      <c r="DL225" s="119"/>
      <c r="DM225" s="119"/>
      <c r="DN225" s="119"/>
      <c r="DO225" s="119"/>
      <c r="DP225" s="119"/>
      <c r="DQ225" s="119"/>
      <c r="DR225" s="119"/>
      <c r="DS225" s="119"/>
      <c r="DT225" s="119"/>
      <c r="DU225" s="119"/>
      <c r="DV225" s="119"/>
      <c r="DW225" s="119"/>
      <c r="DX225" s="119"/>
      <c r="DY225" s="119"/>
      <c r="DZ225" s="119"/>
      <c r="EA225" s="119"/>
      <c r="EB225" s="119"/>
      <c r="EC225" s="119"/>
      <c r="ED225" s="119"/>
      <c r="EE225" s="119"/>
      <c r="EF225" s="119"/>
      <c r="EG225" s="119"/>
      <c r="EH225" s="119"/>
      <c r="EI225" s="119"/>
      <c r="EJ225" s="119"/>
      <c r="EK225" s="119"/>
      <c r="EL225" s="119"/>
      <c r="EM225" s="119"/>
      <c r="EN225" s="119"/>
      <c r="EO225" s="119"/>
      <c r="EP225" s="119"/>
      <c r="EQ225" s="119"/>
      <c r="ER225" s="119"/>
      <c r="ES225" s="119"/>
      <c r="ET225" s="119"/>
      <c r="EU225" s="119"/>
      <c r="EV225" s="119"/>
      <c r="EW225" s="119"/>
      <c r="EX225" s="119"/>
      <c r="EY225" s="119"/>
      <c r="EZ225" s="119"/>
      <c r="FA225" s="119"/>
      <c r="FB225" s="119"/>
      <c r="FC225" s="119"/>
      <c r="FD225" s="119"/>
      <c r="FE225" s="119"/>
      <c r="FF225" s="119"/>
      <c r="FG225" s="119"/>
      <c r="FH225" s="119"/>
      <c r="FI225" s="119"/>
      <c r="FJ225" s="119"/>
      <c r="FK225" s="119"/>
      <c r="FL225" s="119"/>
      <c r="FM225" s="119"/>
      <c r="FN225" s="119"/>
      <c r="FO225" s="119"/>
      <c r="FP225" s="119"/>
      <c r="FQ225" s="119"/>
      <c r="FR225" s="119"/>
      <c r="FS225" s="119"/>
      <c r="FT225" s="119"/>
      <c r="FU225" s="119"/>
      <c r="FV225" s="119"/>
      <c r="FW225" s="119"/>
      <c r="FX225" s="119"/>
      <c r="FY225" s="119"/>
      <c r="FZ225" s="119"/>
      <c r="GA225" s="119"/>
      <c r="GB225" s="119"/>
      <c r="GC225" s="119"/>
      <c r="GD225" s="119"/>
      <c r="GE225" s="119"/>
      <c r="GF225" s="119"/>
      <c r="GG225" s="119"/>
    </row>
    <row r="226" spans="1:189" s="119" customFormat="1" ht="31.5" x14ac:dyDescent="0.25">
      <c r="A226" s="124" t="s">
        <v>305</v>
      </c>
      <c r="B226" s="125">
        <f t="shared" si="131"/>
        <v>15000</v>
      </c>
      <c r="C226" s="125">
        <f t="shared" si="131"/>
        <v>15000</v>
      </c>
      <c r="D226" s="125">
        <f t="shared" si="131"/>
        <v>0</v>
      </c>
      <c r="E226" s="125"/>
      <c r="F226" s="125"/>
      <c r="G226" s="125">
        <f t="shared" si="140"/>
        <v>0</v>
      </c>
      <c r="H226" s="125"/>
      <c r="I226" s="125"/>
      <c r="J226" s="125">
        <f t="shared" si="141"/>
        <v>0</v>
      </c>
      <c r="K226" s="125">
        <v>15000</v>
      </c>
      <c r="L226" s="125">
        <v>15000</v>
      </c>
      <c r="M226" s="125">
        <f t="shared" si="142"/>
        <v>0</v>
      </c>
      <c r="N226" s="125"/>
      <c r="O226" s="125"/>
      <c r="P226" s="125">
        <f t="shared" si="143"/>
        <v>0</v>
      </c>
      <c r="Q226" s="125"/>
      <c r="R226" s="125"/>
      <c r="S226" s="125">
        <f t="shared" si="144"/>
        <v>0</v>
      </c>
      <c r="T226" s="125"/>
      <c r="U226" s="125"/>
      <c r="V226" s="125">
        <f t="shared" si="145"/>
        <v>0</v>
      </c>
      <c r="W226" s="125"/>
      <c r="X226" s="125"/>
      <c r="Y226" s="125">
        <f t="shared" si="146"/>
        <v>0</v>
      </c>
      <c r="Z226" s="125"/>
      <c r="AA226" s="125"/>
      <c r="AB226" s="125">
        <f t="shared" si="147"/>
        <v>0</v>
      </c>
    </row>
    <row r="227" spans="1:189" s="119" customFormat="1" x14ac:dyDescent="0.25">
      <c r="A227" s="117" t="s">
        <v>277</v>
      </c>
      <c r="B227" s="118">
        <f t="shared" si="131"/>
        <v>60091</v>
      </c>
      <c r="C227" s="118">
        <f t="shared" si="131"/>
        <v>60091</v>
      </c>
      <c r="D227" s="118">
        <f t="shared" si="131"/>
        <v>0</v>
      </c>
      <c r="E227" s="118">
        <f>SUM(E228:E235)</f>
        <v>0</v>
      </c>
      <c r="F227" s="118">
        <f>SUM(F228:F235)</f>
        <v>0</v>
      </c>
      <c r="G227" s="118">
        <f t="shared" si="140"/>
        <v>0</v>
      </c>
      <c r="H227" s="118">
        <f>SUM(H228:H235)</f>
        <v>0</v>
      </c>
      <c r="I227" s="118">
        <f>SUM(I228:I235)</f>
        <v>0</v>
      </c>
      <c r="J227" s="118">
        <f t="shared" si="141"/>
        <v>0</v>
      </c>
      <c r="K227" s="118">
        <f>SUM(K228:K235)</f>
        <v>33731</v>
      </c>
      <c r="L227" s="118">
        <f>SUM(L228:L235)</f>
        <v>33731</v>
      </c>
      <c r="M227" s="118">
        <f t="shared" si="142"/>
        <v>0</v>
      </c>
      <c r="N227" s="118">
        <f>SUM(N228:N235)</f>
        <v>1663</v>
      </c>
      <c r="O227" s="118">
        <f>SUM(O228:O235)</f>
        <v>1663</v>
      </c>
      <c r="P227" s="118">
        <f t="shared" si="143"/>
        <v>0</v>
      </c>
      <c r="Q227" s="118">
        <f>SUM(Q228:Q235)</f>
        <v>24697</v>
      </c>
      <c r="R227" s="118">
        <f>SUM(R228:R235)</f>
        <v>24697</v>
      </c>
      <c r="S227" s="118">
        <f t="shared" si="144"/>
        <v>0</v>
      </c>
      <c r="T227" s="118">
        <f>SUM(T228:T235)</f>
        <v>0</v>
      </c>
      <c r="U227" s="118">
        <f>SUM(U228:U235)</f>
        <v>0</v>
      </c>
      <c r="V227" s="118">
        <f t="shared" si="145"/>
        <v>0</v>
      </c>
      <c r="W227" s="118">
        <f>SUM(W228:W235)</f>
        <v>0</v>
      </c>
      <c r="X227" s="118">
        <f>SUM(X228:X235)</f>
        <v>0</v>
      </c>
      <c r="Y227" s="118">
        <f t="shared" si="146"/>
        <v>0</v>
      </c>
      <c r="Z227" s="118">
        <f>SUM(Z228:Z235)</f>
        <v>0</v>
      </c>
      <c r="AA227" s="118">
        <f>SUM(AA228:AA235)</f>
        <v>0</v>
      </c>
      <c r="AB227" s="118">
        <f t="shared" si="147"/>
        <v>0</v>
      </c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  <c r="CJ227" s="116"/>
      <c r="CK227" s="116"/>
      <c r="CL227" s="116"/>
      <c r="CM227" s="116"/>
      <c r="CN227" s="116"/>
      <c r="CO227" s="116"/>
      <c r="CP227" s="116"/>
      <c r="CQ227" s="116"/>
      <c r="CR227" s="116"/>
      <c r="CS227" s="116"/>
      <c r="CT227" s="116"/>
      <c r="CU227" s="116"/>
      <c r="CV227" s="116"/>
      <c r="CW227" s="116"/>
      <c r="CX227" s="116"/>
      <c r="CY227" s="116"/>
      <c r="CZ227" s="116"/>
      <c r="DA227" s="116"/>
      <c r="DB227" s="116"/>
      <c r="DC227" s="116"/>
      <c r="DD227" s="116"/>
      <c r="DE227" s="116"/>
      <c r="DF227" s="116"/>
      <c r="DG227" s="116"/>
      <c r="DH227" s="116"/>
      <c r="DI227" s="116"/>
      <c r="DJ227" s="116"/>
      <c r="DK227" s="116"/>
      <c r="DL227" s="116"/>
      <c r="DM227" s="116"/>
      <c r="DN227" s="116"/>
      <c r="DO227" s="116"/>
      <c r="DP227" s="116"/>
      <c r="DQ227" s="116"/>
      <c r="DR227" s="116"/>
      <c r="DS227" s="116"/>
      <c r="DT227" s="116"/>
      <c r="DU227" s="116"/>
      <c r="DV227" s="116"/>
      <c r="DW227" s="116"/>
      <c r="DX227" s="116"/>
      <c r="DY227" s="116"/>
      <c r="DZ227" s="116"/>
      <c r="EA227" s="116"/>
      <c r="EB227" s="116"/>
      <c r="EC227" s="116"/>
      <c r="ED227" s="116"/>
      <c r="EE227" s="116"/>
      <c r="EF227" s="116"/>
      <c r="EG227" s="116"/>
      <c r="EH227" s="116"/>
      <c r="EI227" s="116"/>
      <c r="EJ227" s="116"/>
      <c r="EK227" s="116"/>
      <c r="EL227" s="116"/>
      <c r="EM227" s="116"/>
      <c r="EN227" s="116"/>
      <c r="EO227" s="116"/>
      <c r="EP227" s="116"/>
      <c r="EQ227" s="116"/>
      <c r="ER227" s="116"/>
      <c r="ES227" s="116"/>
      <c r="ET227" s="116"/>
      <c r="EU227" s="116"/>
      <c r="EV227" s="116"/>
      <c r="EW227" s="116"/>
      <c r="EX227" s="116"/>
      <c r="EY227" s="116"/>
      <c r="EZ227" s="116"/>
      <c r="FA227" s="116"/>
      <c r="FB227" s="116"/>
      <c r="FC227" s="116"/>
      <c r="FD227" s="116"/>
      <c r="FE227" s="116"/>
      <c r="FF227" s="116"/>
      <c r="FG227" s="116"/>
      <c r="FH227" s="116"/>
      <c r="FI227" s="116"/>
      <c r="FJ227" s="116"/>
      <c r="FK227" s="116"/>
      <c r="FL227" s="116"/>
      <c r="FM227" s="116"/>
      <c r="FN227" s="116"/>
      <c r="FO227" s="116"/>
      <c r="FP227" s="116"/>
      <c r="FQ227" s="116"/>
      <c r="FR227" s="116"/>
      <c r="FS227" s="116"/>
      <c r="FT227" s="116"/>
      <c r="FU227" s="116"/>
      <c r="FV227" s="116"/>
      <c r="FW227" s="116"/>
      <c r="FX227" s="116"/>
      <c r="FY227" s="116"/>
      <c r="FZ227" s="116"/>
      <c r="GA227" s="116"/>
      <c r="GB227" s="116"/>
      <c r="GC227" s="116"/>
      <c r="GD227" s="116"/>
      <c r="GE227" s="116"/>
      <c r="GF227" s="116"/>
      <c r="GG227" s="116"/>
    </row>
    <row r="228" spans="1:189" s="119" customFormat="1" ht="31.5" x14ac:dyDescent="0.25">
      <c r="A228" s="124" t="s">
        <v>306</v>
      </c>
      <c r="B228" s="125">
        <f t="shared" si="131"/>
        <v>7970</v>
      </c>
      <c r="C228" s="125">
        <f t="shared" si="131"/>
        <v>7970</v>
      </c>
      <c r="D228" s="125">
        <f t="shared" si="131"/>
        <v>0</v>
      </c>
      <c r="E228" s="125"/>
      <c r="F228" s="125"/>
      <c r="G228" s="125">
        <f t="shared" si="140"/>
        <v>0</v>
      </c>
      <c r="H228" s="125"/>
      <c r="I228" s="125"/>
      <c r="J228" s="125">
        <f t="shared" si="141"/>
        <v>0</v>
      </c>
      <c r="K228" s="125">
        <v>7970</v>
      </c>
      <c r="L228" s="125">
        <v>7970</v>
      </c>
      <c r="M228" s="125">
        <f t="shared" si="142"/>
        <v>0</v>
      </c>
      <c r="N228" s="125"/>
      <c r="O228" s="125"/>
      <c r="P228" s="125">
        <f t="shared" si="143"/>
        <v>0</v>
      </c>
      <c r="Q228" s="125"/>
      <c r="R228" s="125"/>
      <c r="S228" s="125">
        <f t="shared" si="144"/>
        <v>0</v>
      </c>
      <c r="T228" s="125"/>
      <c r="U228" s="125"/>
      <c r="V228" s="125">
        <f t="shared" si="145"/>
        <v>0</v>
      </c>
      <c r="W228" s="125"/>
      <c r="X228" s="125"/>
      <c r="Y228" s="125">
        <f t="shared" si="146"/>
        <v>0</v>
      </c>
      <c r="Z228" s="125"/>
      <c r="AA228" s="125"/>
      <c r="AB228" s="125">
        <f t="shared" si="147"/>
        <v>0</v>
      </c>
    </row>
    <row r="229" spans="1:189" s="119" customFormat="1" x14ac:dyDescent="0.25">
      <c r="A229" s="127" t="s">
        <v>307</v>
      </c>
      <c r="B229" s="125">
        <f t="shared" si="131"/>
        <v>4920</v>
      </c>
      <c r="C229" s="125">
        <f t="shared" si="131"/>
        <v>4920</v>
      </c>
      <c r="D229" s="125">
        <f t="shared" si="131"/>
        <v>0</v>
      </c>
      <c r="E229" s="125"/>
      <c r="F229" s="125"/>
      <c r="G229" s="125">
        <f t="shared" si="140"/>
        <v>0</v>
      </c>
      <c r="H229" s="125"/>
      <c r="I229" s="125"/>
      <c r="J229" s="125">
        <f t="shared" si="141"/>
        <v>0</v>
      </c>
      <c r="K229" s="125">
        <v>4920</v>
      </c>
      <c r="L229" s="125">
        <v>4920</v>
      </c>
      <c r="M229" s="125">
        <f t="shared" si="142"/>
        <v>0</v>
      </c>
      <c r="N229" s="125"/>
      <c r="O229" s="125"/>
      <c r="P229" s="125">
        <f t="shared" si="143"/>
        <v>0</v>
      </c>
      <c r="Q229" s="125"/>
      <c r="R229" s="125"/>
      <c r="S229" s="125">
        <f t="shared" si="144"/>
        <v>0</v>
      </c>
      <c r="T229" s="125"/>
      <c r="U229" s="125"/>
      <c r="V229" s="125">
        <f t="shared" si="145"/>
        <v>0</v>
      </c>
      <c r="W229" s="125"/>
      <c r="X229" s="125"/>
      <c r="Y229" s="125">
        <f t="shared" si="146"/>
        <v>0</v>
      </c>
      <c r="Z229" s="125"/>
      <c r="AA229" s="125"/>
      <c r="AB229" s="125">
        <f t="shared" si="147"/>
        <v>0</v>
      </c>
    </row>
    <row r="230" spans="1:189" s="119" customFormat="1" x14ac:dyDescent="0.25">
      <c r="A230" s="127" t="s">
        <v>308</v>
      </c>
      <c r="B230" s="125">
        <f t="shared" si="131"/>
        <v>4920</v>
      </c>
      <c r="C230" s="125">
        <f t="shared" si="131"/>
        <v>4920</v>
      </c>
      <c r="D230" s="125">
        <f t="shared" si="131"/>
        <v>0</v>
      </c>
      <c r="E230" s="125"/>
      <c r="F230" s="125"/>
      <c r="G230" s="125">
        <f t="shared" si="140"/>
        <v>0</v>
      </c>
      <c r="H230" s="125"/>
      <c r="I230" s="125"/>
      <c r="J230" s="125">
        <f t="shared" si="141"/>
        <v>0</v>
      </c>
      <c r="K230" s="125">
        <v>4920</v>
      </c>
      <c r="L230" s="125">
        <v>4920</v>
      </c>
      <c r="M230" s="125">
        <f t="shared" si="142"/>
        <v>0</v>
      </c>
      <c r="N230" s="125"/>
      <c r="O230" s="125"/>
      <c r="P230" s="125">
        <f t="shared" si="143"/>
        <v>0</v>
      </c>
      <c r="Q230" s="125"/>
      <c r="R230" s="125"/>
      <c r="S230" s="125">
        <f t="shared" si="144"/>
        <v>0</v>
      </c>
      <c r="T230" s="125"/>
      <c r="U230" s="125"/>
      <c r="V230" s="125">
        <f t="shared" si="145"/>
        <v>0</v>
      </c>
      <c r="W230" s="125"/>
      <c r="X230" s="125"/>
      <c r="Y230" s="125">
        <f t="shared" si="146"/>
        <v>0</v>
      </c>
      <c r="Z230" s="125"/>
      <c r="AA230" s="125"/>
      <c r="AB230" s="125">
        <f t="shared" si="147"/>
        <v>0</v>
      </c>
    </row>
    <row r="231" spans="1:189" s="119" customFormat="1" x14ac:dyDescent="0.25">
      <c r="A231" s="127" t="s">
        <v>309</v>
      </c>
      <c r="B231" s="125">
        <f t="shared" si="131"/>
        <v>4920</v>
      </c>
      <c r="C231" s="125">
        <f t="shared" si="131"/>
        <v>4920</v>
      </c>
      <c r="D231" s="125">
        <f t="shared" si="131"/>
        <v>0</v>
      </c>
      <c r="E231" s="125"/>
      <c r="F231" s="125"/>
      <c r="G231" s="125">
        <f t="shared" si="140"/>
        <v>0</v>
      </c>
      <c r="H231" s="125"/>
      <c r="I231" s="125"/>
      <c r="J231" s="125">
        <f t="shared" si="141"/>
        <v>0</v>
      </c>
      <c r="K231" s="125">
        <v>4920</v>
      </c>
      <c r="L231" s="125">
        <v>4920</v>
      </c>
      <c r="M231" s="125">
        <f t="shared" si="142"/>
        <v>0</v>
      </c>
      <c r="N231" s="125"/>
      <c r="O231" s="125"/>
      <c r="P231" s="125">
        <f t="shared" si="143"/>
        <v>0</v>
      </c>
      <c r="Q231" s="125"/>
      <c r="R231" s="125"/>
      <c r="S231" s="125">
        <f t="shared" si="144"/>
        <v>0</v>
      </c>
      <c r="T231" s="125"/>
      <c r="U231" s="125"/>
      <c r="V231" s="125">
        <f t="shared" si="145"/>
        <v>0</v>
      </c>
      <c r="W231" s="125"/>
      <c r="X231" s="125"/>
      <c r="Y231" s="125">
        <f t="shared" si="146"/>
        <v>0</v>
      </c>
      <c r="Z231" s="125"/>
      <c r="AA231" s="125"/>
      <c r="AB231" s="125">
        <f t="shared" si="147"/>
        <v>0</v>
      </c>
    </row>
    <row r="232" spans="1:189" s="119" customFormat="1" ht="31.5" x14ac:dyDescent="0.25">
      <c r="A232" s="127" t="s">
        <v>310</v>
      </c>
      <c r="B232" s="125">
        <f t="shared" si="131"/>
        <v>7066</v>
      </c>
      <c r="C232" s="125">
        <f t="shared" si="131"/>
        <v>7066</v>
      </c>
      <c r="D232" s="125">
        <f t="shared" si="131"/>
        <v>0</v>
      </c>
      <c r="E232" s="125"/>
      <c r="F232" s="125"/>
      <c r="G232" s="125">
        <f t="shared" si="140"/>
        <v>0</v>
      </c>
      <c r="H232" s="125"/>
      <c r="I232" s="125"/>
      <c r="J232" s="125">
        <f t="shared" si="141"/>
        <v>0</v>
      </c>
      <c r="K232" s="125">
        <v>7066</v>
      </c>
      <c r="L232" s="125">
        <v>7066</v>
      </c>
      <c r="M232" s="125">
        <f t="shared" si="142"/>
        <v>0</v>
      </c>
      <c r="N232" s="125"/>
      <c r="O232" s="125"/>
      <c r="P232" s="125">
        <f t="shared" si="143"/>
        <v>0</v>
      </c>
      <c r="Q232" s="125"/>
      <c r="R232" s="125"/>
      <c r="S232" s="125">
        <f t="shared" si="144"/>
        <v>0</v>
      </c>
      <c r="T232" s="125"/>
      <c r="U232" s="125"/>
      <c r="V232" s="125">
        <f t="shared" si="145"/>
        <v>0</v>
      </c>
      <c r="W232" s="125"/>
      <c r="X232" s="125"/>
      <c r="Y232" s="125">
        <f t="shared" si="146"/>
        <v>0</v>
      </c>
      <c r="Z232" s="125"/>
      <c r="AA232" s="125"/>
      <c r="AB232" s="125">
        <f t="shared" si="147"/>
        <v>0</v>
      </c>
    </row>
    <row r="233" spans="1:189" s="119" customFormat="1" ht="31.5" x14ac:dyDescent="0.25">
      <c r="A233" s="124" t="s">
        <v>311</v>
      </c>
      <c r="B233" s="125">
        <f t="shared" si="131"/>
        <v>1663</v>
      </c>
      <c r="C233" s="125">
        <f t="shared" si="131"/>
        <v>1663</v>
      </c>
      <c r="D233" s="125">
        <f t="shared" si="131"/>
        <v>0</v>
      </c>
      <c r="E233" s="125"/>
      <c r="F233" s="125"/>
      <c r="G233" s="125">
        <f t="shared" si="140"/>
        <v>0</v>
      </c>
      <c r="H233" s="125"/>
      <c r="I233" s="125"/>
      <c r="J233" s="125">
        <f t="shared" si="141"/>
        <v>0</v>
      </c>
      <c r="K233" s="125"/>
      <c r="L233" s="125"/>
      <c r="M233" s="125"/>
      <c r="N233" s="125">
        <v>1663</v>
      </c>
      <c r="O233" s="125">
        <v>1663</v>
      </c>
      <c r="P233" s="125">
        <f t="shared" si="143"/>
        <v>0</v>
      </c>
      <c r="Q233" s="125"/>
      <c r="R233" s="125"/>
      <c r="S233" s="125">
        <f t="shared" si="144"/>
        <v>0</v>
      </c>
      <c r="T233" s="125"/>
      <c r="U233" s="125"/>
      <c r="V233" s="125">
        <f t="shared" si="145"/>
        <v>0</v>
      </c>
      <c r="W233" s="125"/>
      <c r="X233" s="125"/>
      <c r="Y233" s="125">
        <f t="shared" si="146"/>
        <v>0</v>
      </c>
      <c r="Z233" s="125"/>
      <c r="AA233" s="125"/>
      <c r="AB233" s="125">
        <f t="shared" si="147"/>
        <v>0</v>
      </c>
    </row>
    <row r="234" spans="1:189" s="119" customFormat="1" x14ac:dyDescent="0.25">
      <c r="A234" s="124" t="s">
        <v>312</v>
      </c>
      <c r="B234" s="125">
        <f t="shared" si="131"/>
        <v>3935</v>
      </c>
      <c r="C234" s="125">
        <f t="shared" si="131"/>
        <v>3935</v>
      </c>
      <c r="D234" s="125">
        <f t="shared" si="131"/>
        <v>0</v>
      </c>
      <c r="E234" s="125"/>
      <c r="F234" s="125"/>
      <c r="G234" s="125">
        <f t="shared" si="140"/>
        <v>0</v>
      </c>
      <c r="H234" s="125"/>
      <c r="I234" s="125"/>
      <c r="J234" s="125">
        <f t="shared" si="141"/>
        <v>0</v>
      </c>
      <c r="K234" s="125">
        <v>3935</v>
      </c>
      <c r="L234" s="125">
        <v>3935</v>
      </c>
      <c r="M234" s="125">
        <f t="shared" ref="M234" si="156">L234-K234</f>
        <v>0</v>
      </c>
      <c r="N234" s="125"/>
      <c r="O234" s="125"/>
      <c r="P234" s="125">
        <f t="shared" si="143"/>
        <v>0</v>
      </c>
      <c r="Q234" s="125"/>
      <c r="R234" s="125"/>
      <c r="S234" s="125">
        <f t="shared" si="144"/>
        <v>0</v>
      </c>
      <c r="T234" s="125"/>
      <c r="U234" s="125"/>
      <c r="V234" s="125">
        <f t="shared" si="145"/>
        <v>0</v>
      </c>
      <c r="W234" s="125"/>
      <c r="X234" s="125"/>
      <c r="Y234" s="125">
        <f t="shared" si="146"/>
        <v>0</v>
      </c>
      <c r="Z234" s="125"/>
      <c r="AA234" s="125"/>
      <c r="AB234" s="125">
        <f t="shared" si="147"/>
        <v>0</v>
      </c>
    </row>
    <row r="235" spans="1:189" s="119" customFormat="1" ht="31.5" x14ac:dyDescent="0.25">
      <c r="A235" s="124" t="s">
        <v>313</v>
      </c>
      <c r="B235" s="125">
        <f t="shared" si="131"/>
        <v>24697</v>
      </c>
      <c r="C235" s="125">
        <f t="shared" si="131"/>
        <v>24697</v>
      </c>
      <c r="D235" s="125">
        <f t="shared" si="131"/>
        <v>0</v>
      </c>
      <c r="E235" s="125"/>
      <c r="F235" s="125"/>
      <c r="G235" s="125">
        <f t="shared" si="140"/>
        <v>0</v>
      </c>
      <c r="H235" s="125"/>
      <c r="I235" s="125"/>
      <c r="J235" s="125">
        <f t="shared" si="141"/>
        <v>0</v>
      </c>
      <c r="K235" s="125"/>
      <c r="L235" s="125"/>
      <c r="M235" s="125">
        <f t="shared" si="142"/>
        <v>0</v>
      </c>
      <c r="N235" s="125"/>
      <c r="O235" s="125"/>
      <c r="P235" s="125">
        <f t="shared" si="143"/>
        <v>0</v>
      </c>
      <c r="Q235" s="125">
        <f>25000-20000+19697</f>
        <v>24697</v>
      </c>
      <c r="R235" s="125">
        <f>25000-20000+19697</f>
        <v>24697</v>
      </c>
      <c r="S235" s="125">
        <f t="shared" si="144"/>
        <v>0</v>
      </c>
      <c r="T235" s="125"/>
      <c r="U235" s="125"/>
      <c r="V235" s="125">
        <f t="shared" si="145"/>
        <v>0</v>
      </c>
      <c r="W235" s="125"/>
      <c r="X235" s="125"/>
      <c r="Y235" s="125">
        <f t="shared" si="146"/>
        <v>0</v>
      </c>
      <c r="Z235" s="125"/>
      <c r="AA235" s="125"/>
      <c r="AB235" s="125">
        <f t="shared" si="147"/>
        <v>0</v>
      </c>
    </row>
    <row r="236" spans="1:189" s="119" customFormat="1" x14ac:dyDescent="0.25">
      <c r="A236" s="117" t="s">
        <v>162</v>
      </c>
      <c r="B236" s="118">
        <f t="shared" si="131"/>
        <v>84909</v>
      </c>
      <c r="C236" s="118">
        <f t="shared" si="131"/>
        <v>94306</v>
      </c>
      <c r="D236" s="118">
        <f t="shared" si="131"/>
        <v>9397</v>
      </c>
      <c r="E236" s="118">
        <f>SUM(E237,E241,E246,E248)</f>
        <v>0</v>
      </c>
      <c r="F236" s="118">
        <f>SUM(F237,F241,F246,F248)</f>
        <v>0</v>
      </c>
      <c r="G236" s="118">
        <f t="shared" si="140"/>
        <v>0</v>
      </c>
      <c r="H236" s="118">
        <f t="shared" ref="H236:I236" si="157">SUM(H237,H241,H246,H248)</f>
        <v>0</v>
      </c>
      <c r="I236" s="118">
        <f t="shared" si="157"/>
        <v>0</v>
      </c>
      <c r="J236" s="118">
        <f t="shared" si="141"/>
        <v>0</v>
      </c>
      <c r="K236" s="118">
        <f t="shared" ref="K236:L236" si="158">SUM(K237,K241,K246,K248)</f>
        <v>0</v>
      </c>
      <c r="L236" s="118">
        <f t="shared" si="158"/>
        <v>0</v>
      </c>
      <c r="M236" s="118">
        <f t="shared" si="142"/>
        <v>0</v>
      </c>
      <c r="N236" s="118">
        <f t="shared" ref="N236:O236" si="159">SUM(N237,N241,N246,N248)</f>
        <v>0</v>
      </c>
      <c r="O236" s="118">
        <f t="shared" si="159"/>
        <v>0</v>
      </c>
      <c r="P236" s="118">
        <f t="shared" si="143"/>
        <v>0</v>
      </c>
      <c r="Q236" s="118">
        <f t="shared" ref="Q236:R236" si="160">SUM(Q237,Q241,Q246,Q248)</f>
        <v>84909</v>
      </c>
      <c r="R236" s="118">
        <f t="shared" si="160"/>
        <v>94306</v>
      </c>
      <c r="S236" s="118">
        <f t="shared" si="144"/>
        <v>9397</v>
      </c>
      <c r="T236" s="118">
        <f t="shared" ref="T236:U236" si="161">SUM(T237,T241,T246,T248)</f>
        <v>0</v>
      </c>
      <c r="U236" s="118">
        <f t="shared" si="161"/>
        <v>0</v>
      </c>
      <c r="V236" s="118">
        <f t="shared" si="145"/>
        <v>0</v>
      </c>
      <c r="W236" s="118">
        <f t="shared" ref="W236:X236" si="162">SUM(W237,W241,W246,W248)</f>
        <v>0</v>
      </c>
      <c r="X236" s="118">
        <f t="shared" si="162"/>
        <v>0</v>
      </c>
      <c r="Y236" s="118">
        <f t="shared" si="146"/>
        <v>0</v>
      </c>
      <c r="Z236" s="118">
        <f t="shared" ref="Z236:AA236" si="163">SUM(Z237,Z241,Z246,Z248)</f>
        <v>0</v>
      </c>
      <c r="AA236" s="118">
        <f t="shared" si="163"/>
        <v>0</v>
      </c>
      <c r="AB236" s="118">
        <f t="shared" si="147"/>
        <v>0</v>
      </c>
    </row>
    <row r="237" spans="1:189" s="119" customFormat="1" x14ac:dyDescent="0.25">
      <c r="A237" s="117" t="s">
        <v>265</v>
      </c>
      <c r="B237" s="118">
        <f t="shared" si="131"/>
        <v>8586</v>
      </c>
      <c r="C237" s="118">
        <f t="shared" si="131"/>
        <v>9784</v>
      </c>
      <c r="D237" s="118">
        <f t="shared" si="131"/>
        <v>1198</v>
      </c>
      <c r="E237" s="118">
        <f t="shared" ref="E237:AA237" si="164">SUM(E238:E240)</f>
        <v>0</v>
      </c>
      <c r="F237" s="118">
        <f t="shared" si="164"/>
        <v>0</v>
      </c>
      <c r="G237" s="118">
        <f t="shared" si="140"/>
        <v>0</v>
      </c>
      <c r="H237" s="118">
        <f t="shared" ref="H237" si="165">SUM(H238:H240)</f>
        <v>0</v>
      </c>
      <c r="I237" s="118">
        <f t="shared" si="164"/>
        <v>0</v>
      </c>
      <c r="J237" s="118">
        <f t="shared" si="141"/>
        <v>0</v>
      </c>
      <c r="K237" s="118">
        <f t="shared" ref="K237" si="166">SUM(K238:K240)</f>
        <v>0</v>
      </c>
      <c r="L237" s="118">
        <f t="shared" si="164"/>
        <v>0</v>
      </c>
      <c r="M237" s="118">
        <f t="shared" si="142"/>
        <v>0</v>
      </c>
      <c r="N237" s="118">
        <f t="shared" ref="N237" si="167">SUM(N238:N240)</f>
        <v>0</v>
      </c>
      <c r="O237" s="118">
        <f t="shared" si="164"/>
        <v>0</v>
      </c>
      <c r="P237" s="118">
        <f t="shared" si="143"/>
        <v>0</v>
      </c>
      <c r="Q237" s="118">
        <f t="shared" ref="Q237" si="168">SUM(Q238:Q240)</f>
        <v>8586</v>
      </c>
      <c r="R237" s="118">
        <f t="shared" si="164"/>
        <v>9784</v>
      </c>
      <c r="S237" s="118">
        <f t="shared" si="144"/>
        <v>1198</v>
      </c>
      <c r="T237" s="118">
        <f t="shared" ref="T237" si="169">SUM(T238:T240)</f>
        <v>0</v>
      </c>
      <c r="U237" s="118">
        <f t="shared" si="164"/>
        <v>0</v>
      </c>
      <c r="V237" s="118">
        <f t="shared" si="145"/>
        <v>0</v>
      </c>
      <c r="W237" s="118">
        <f t="shared" ref="W237:X237" si="170">SUM(W238:W240)</f>
        <v>0</v>
      </c>
      <c r="X237" s="118">
        <f t="shared" si="170"/>
        <v>0</v>
      </c>
      <c r="Y237" s="118">
        <f t="shared" si="146"/>
        <v>0</v>
      </c>
      <c r="Z237" s="118">
        <f t="shared" ref="Z237" si="171">SUM(Z238:Z240)</f>
        <v>0</v>
      </c>
      <c r="AA237" s="118">
        <f t="shared" si="164"/>
        <v>0</v>
      </c>
      <c r="AB237" s="118">
        <f t="shared" si="147"/>
        <v>0</v>
      </c>
    </row>
    <row r="238" spans="1:189" s="119" customFormat="1" x14ac:dyDescent="0.25">
      <c r="A238" s="124" t="s">
        <v>314</v>
      </c>
      <c r="B238" s="125">
        <f t="shared" si="131"/>
        <v>1944</v>
      </c>
      <c r="C238" s="125">
        <f t="shared" si="131"/>
        <v>1944</v>
      </c>
      <c r="D238" s="125">
        <f t="shared" si="131"/>
        <v>0</v>
      </c>
      <c r="E238" s="125"/>
      <c r="F238" s="125"/>
      <c r="G238" s="125">
        <f t="shared" si="140"/>
        <v>0</v>
      </c>
      <c r="H238" s="125"/>
      <c r="I238" s="125"/>
      <c r="J238" s="125">
        <f t="shared" si="141"/>
        <v>0</v>
      </c>
      <c r="K238" s="125"/>
      <c r="L238" s="125"/>
      <c r="M238" s="125">
        <f t="shared" si="142"/>
        <v>0</v>
      </c>
      <c r="N238" s="125"/>
      <c r="O238" s="125"/>
      <c r="P238" s="125">
        <f t="shared" si="143"/>
        <v>0</v>
      </c>
      <c r="Q238" s="125">
        <v>1944</v>
      </c>
      <c r="R238" s="125">
        <v>1944</v>
      </c>
      <c r="S238" s="125">
        <f t="shared" si="144"/>
        <v>0</v>
      </c>
      <c r="T238" s="125"/>
      <c r="U238" s="125"/>
      <c r="V238" s="125">
        <f t="shared" si="145"/>
        <v>0</v>
      </c>
      <c r="W238" s="125"/>
      <c r="X238" s="125"/>
      <c r="Y238" s="125">
        <f t="shared" si="146"/>
        <v>0</v>
      </c>
      <c r="Z238" s="125"/>
      <c r="AA238" s="125"/>
      <c r="AB238" s="125">
        <f t="shared" si="147"/>
        <v>0</v>
      </c>
    </row>
    <row r="239" spans="1:189" s="119" customFormat="1" x14ac:dyDescent="0.25">
      <c r="A239" s="124" t="s">
        <v>315</v>
      </c>
      <c r="B239" s="125">
        <f t="shared" si="131"/>
        <v>0</v>
      </c>
      <c r="C239" s="125">
        <f t="shared" si="131"/>
        <v>1198</v>
      </c>
      <c r="D239" s="125">
        <f t="shared" si="131"/>
        <v>1198</v>
      </c>
      <c r="E239" s="125"/>
      <c r="F239" s="125"/>
      <c r="G239" s="125">
        <f t="shared" si="140"/>
        <v>0</v>
      </c>
      <c r="H239" s="125"/>
      <c r="I239" s="125"/>
      <c r="J239" s="125">
        <f t="shared" si="141"/>
        <v>0</v>
      </c>
      <c r="K239" s="125"/>
      <c r="L239" s="125"/>
      <c r="M239" s="125">
        <f t="shared" si="142"/>
        <v>0</v>
      </c>
      <c r="N239" s="125"/>
      <c r="O239" s="125"/>
      <c r="P239" s="125">
        <f t="shared" si="143"/>
        <v>0</v>
      </c>
      <c r="Q239" s="125"/>
      <c r="R239" s="125">
        <v>1198</v>
      </c>
      <c r="S239" s="125">
        <f t="shared" si="144"/>
        <v>1198</v>
      </c>
      <c r="T239" s="125"/>
      <c r="U239" s="125"/>
      <c r="V239" s="125">
        <f t="shared" si="145"/>
        <v>0</v>
      </c>
      <c r="W239" s="125"/>
      <c r="X239" s="125"/>
      <c r="Y239" s="125">
        <f t="shared" si="146"/>
        <v>0</v>
      </c>
      <c r="Z239" s="125"/>
      <c r="AA239" s="125"/>
      <c r="AB239" s="125">
        <f t="shared" si="147"/>
        <v>0</v>
      </c>
    </row>
    <row r="240" spans="1:189" s="119" customFormat="1" x14ac:dyDescent="0.25">
      <c r="A240" s="124" t="s">
        <v>316</v>
      </c>
      <c r="B240" s="125">
        <f t="shared" si="131"/>
        <v>6642</v>
      </c>
      <c r="C240" s="125">
        <f t="shared" si="131"/>
        <v>6642</v>
      </c>
      <c r="D240" s="125">
        <f t="shared" si="131"/>
        <v>0</v>
      </c>
      <c r="E240" s="125"/>
      <c r="F240" s="125"/>
      <c r="G240" s="125">
        <f t="shared" si="140"/>
        <v>0</v>
      </c>
      <c r="H240" s="125"/>
      <c r="I240" s="125"/>
      <c r="J240" s="125">
        <f t="shared" si="141"/>
        <v>0</v>
      </c>
      <c r="K240" s="125"/>
      <c r="L240" s="125"/>
      <c r="M240" s="125">
        <f t="shared" si="142"/>
        <v>0</v>
      </c>
      <c r="N240" s="125"/>
      <c r="O240" s="125"/>
      <c r="P240" s="125">
        <f t="shared" si="143"/>
        <v>0</v>
      </c>
      <c r="Q240" s="125">
        <v>6642</v>
      </c>
      <c r="R240" s="125">
        <v>6642</v>
      </c>
      <c r="S240" s="125">
        <f t="shared" si="144"/>
        <v>0</v>
      </c>
      <c r="T240" s="125"/>
      <c r="U240" s="125"/>
      <c r="V240" s="125">
        <f t="shared" si="145"/>
        <v>0</v>
      </c>
      <c r="W240" s="125"/>
      <c r="X240" s="125"/>
      <c r="Y240" s="125">
        <f t="shared" si="146"/>
        <v>0</v>
      </c>
      <c r="Z240" s="125"/>
      <c r="AA240" s="125"/>
      <c r="AB240" s="125">
        <f t="shared" si="147"/>
        <v>0</v>
      </c>
    </row>
    <row r="241" spans="1:189" s="119" customFormat="1" ht="31.5" x14ac:dyDescent="0.25">
      <c r="A241" s="117" t="s">
        <v>272</v>
      </c>
      <c r="B241" s="118">
        <f t="shared" si="131"/>
        <v>29244</v>
      </c>
      <c r="C241" s="118">
        <f t="shared" si="131"/>
        <v>35743</v>
      </c>
      <c r="D241" s="118">
        <f t="shared" si="131"/>
        <v>6499</v>
      </c>
      <c r="E241" s="118">
        <f>SUM(E242:E245)</f>
        <v>0</v>
      </c>
      <c r="F241" s="118">
        <f>SUM(F242:F245)</f>
        <v>0</v>
      </c>
      <c r="G241" s="118">
        <f t="shared" si="140"/>
        <v>0</v>
      </c>
      <c r="H241" s="118">
        <f>SUM(H242:H245)</f>
        <v>0</v>
      </c>
      <c r="I241" s="118">
        <f>SUM(I242:I245)</f>
        <v>0</v>
      </c>
      <c r="J241" s="118">
        <f t="shared" si="141"/>
        <v>0</v>
      </c>
      <c r="K241" s="118">
        <f>SUM(K242:K245)</f>
        <v>0</v>
      </c>
      <c r="L241" s="118">
        <f>SUM(L242:L245)</f>
        <v>0</v>
      </c>
      <c r="M241" s="118">
        <f t="shared" si="142"/>
        <v>0</v>
      </c>
      <c r="N241" s="118">
        <f>SUM(N242:N245)</f>
        <v>0</v>
      </c>
      <c r="O241" s="118">
        <f>SUM(O242:O245)</f>
        <v>0</v>
      </c>
      <c r="P241" s="118">
        <f t="shared" si="143"/>
        <v>0</v>
      </c>
      <c r="Q241" s="118">
        <f>SUM(Q242:Q245)</f>
        <v>29244</v>
      </c>
      <c r="R241" s="118">
        <f>SUM(R242:R245)</f>
        <v>35743</v>
      </c>
      <c r="S241" s="118">
        <f t="shared" si="144"/>
        <v>6499</v>
      </c>
      <c r="T241" s="118">
        <f>SUM(T242:T245)</f>
        <v>0</v>
      </c>
      <c r="U241" s="118">
        <f>SUM(U242:U245)</f>
        <v>0</v>
      </c>
      <c r="V241" s="118">
        <f t="shared" si="145"/>
        <v>0</v>
      </c>
      <c r="W241" s="118">
        <f>SUM(W242:W245)</f>
        <v>0</v>
      </c>
      <c r="X241" s="118">
        <f>SUM(X242:X245)</f>
        <v>0</v>
      </c>
      <c r="Y241" s="118">
        <f t="shared" si="146"/>
        <v>0</v>
      </c>
      <c r="Z241" s="118">
        <f>SUM(Z242:Z245)</f>
        <v>0</v>
      </c>
      <c r="AA241" s="118">
        <f>SUM(AA242:AA245)</f>
        <v>0</v>
      </c>
      <c r="AB241" s="118">
        <f t="shared" si="147"/>
        <v>0</v>
      </c>
    </row>
    <row r="242" spans="1:189" s="119" customFormat="1" ht="31.5" x14ac:dyDescent="0.25">
      <c r="A242" s="124" t="s">
        <v>317</v>
      </c>
      <c r="B242" s="125">
        <f t="shared" si="131"/>
        <v>4434</v>
      </c>
      <c r="C242" s="125">
        <f t="shared" si="131"/>
        <v>4434</v>
      </c>
      <c r="D242" s="125">
        <f t="shared" si="131"/>
        <v>0</v>
      </c>
      <c r="E242" s="125"/>
      <c r="F242" s="125"/>
      <c r="G242" s="125">
        <f t="shared" si="140"/>
        <v>0</v>
      </c>
      <c r="H242" s="125"/>
      <c r="I242" s="125"/>
      <c r="J242" s="125">
        <f t="shared" si="141"/>
        <v>0</v>
      </c>
      <c r="K242" s="125"/>
      <c r="L242" s="125"/>
      <c r="M242" s="125">
        <f t="shared" si="142"/>
        <v>0</v>
      </c>
      <c r="N242" s="125"/>
      <c r="O242" s="125"/>
      <c r="P242" s="125">
        <f t="shared" si="143"/>
        <v>0</v>
      </c>
      <c r="Q242" s="125">
        <f>1065+3369</f>
        <v>4434</v>
      </c>
      <c r="R242" s="125">
        <f>1065+3369</f>
        <v>4434</v>
      </c>
      <c r="S242" s="125">
        <f t="shared" si="144"/>
        <v>0</v>
      </c>
      <c r="T242" s="125"/>
      <c r="U242" s="125"/>
      <c r="V242" s="125">
        <f t="shared" si="145"/>
        <v>0</v>
      </c>
      <c r="W242" s="125"/>
      <c r="X242" s="125"/>
      <c r="Y242" s="125">
        <f t="shared" si="146"/>
        <v>0</v>
      </c>
      <c r="Z242" s="125"/>
      <c r="AA242" s="125"/>
      <c r="AB242" s="125">
        <f t="shared" si="147"/>
        <v>0</v>
      </c>
    </row>
    <row r="243" spans="1:189" s="119" customFormat="1" ht="31.5" x14ac:dyDescent="0.25">
      <c r="A243" s="124" t="s">
        <v>318</v>
      </c>
      <c r="B243" s="125">
        <f t="shared" si="131"/>
        <v>23310</v>
      </c>
      <c r="C243" s="125">
        <f t="shared" si="131"/>
        <v>23310</v>
      </c>
      <c r="D243" s="125">
        <f t="shared" si="131"/>
        <v>0</v>
      </c>
      <c r="E243" s="125"/>
      <c r="F243" s="125"/>
      <c r="G243" s="125">
        <f t="shared" si="140"/>
        <v>0</v>
      </c>
      <c r="H243" s="125"/>
      <c r="I243" s="125"/>
      <c r="J243" s="125">
        <f t="shared" si="141"/>
        <v>0</v>
      </c>
      <c r="K243" s="125"/>
      <c r="L243" s="125"/>
      <c r="M243" s="125">
        <f t="shared" si="142"/>
        <v>0</v>
      </c>
      <c r="N243" s="125"/>
      <c r="O243" s="125"/>
      <c r="P243" s="125">
        <f t="shared" si="143"/>
        <v>0</v>
      </c>
      <c r="Q243" s="125">
        <v>23310</v>
      </c>
      <c r="R243" s="125">
        <v>23310</v>
      </c>
      <c r="S243" s="125">
        <f t="shared" si="144"/>
        <v>0</v>
      </c>
      <c r="T243" s="125"/>
      <c r="U243" s="125"/>
      <c r="V243" s="125">
        <f t="shared" si="145"/>
        <v>0</v>
      </c>
      <c r="W243" s="125"/>
      <c r="X243" s="125"/>
      <c r="Y243" s="125">
        <f t="shared" si="146"/>
        <v>0</v>
      </c>
      <c r="Z243" s="125"/>
      <c r="AA243" s="125"/>
      <c r="AB243" s="125">
        <f t="shared" si="147"/>
        <v>0</v>
      </c>
    </row>
    <row r="244" spans="1:189" s="119" customFormat="1" x14ac:dyDescent="0.25">
      <c r="A244" s="124" t="s">
        <v>319</v>
      </c>
      <c r="B244" s="125">
        <f t="shared" si="131"/>
        <v>0</v>
      </c>
      <c r="C244" s="125">
        <f t="shared" si="131"/>
        <v>6499</v>
      </c>
      <c r="D244" s="125">
        <f t="shared" si="131"/>
        <v>6499</v>
      </c>
      <c r="E244" s="125"/>
      <c r="F244" s="125"/>
      <c r="G244" s="125">
        <f t="shared" si="140"/>
        <v>0</v>
      </c>
      <c r="H244" s="125"/>
      <c r="I244" s="125"/>
      <c r="J244" s="125">
        <f t="shared" si="141"/>
        <v>0</v>
      </c>
      <c r="K244" s="125"/>
      <c r="L244" s="125"/>
      <c r="M244" s="125">
        <f t="shared" si="142"/>
        <v>0</v>
      </c>
      <c r="N244" s="125"/>
      <c r="O244" s="125"/>
      <c r="P244" s="125">
        <f t="shared" si="143"/>
        <v>0</v>
      </c>
      <c r="Q244" s="125">
        <v>0</v>
      </c>
      <c r="R244" s="125">
        <v>6499</v>
      </c>
      <c r="S244" s="125">
        <f t="shared" si="144"/>
        <v>6499</v>
      </c>
      <c r="T244" s="125"/>
      <c r="U244" s="125"/>
      <c r="V244" s="125">
        <f t="shared" si="145"/>
        <v>0</v>
      </c>
      <c r="W244" s="125"/>
      <c r="X244" s="125"/>
      <c r="Y244" s="125">
        <f t="shared" si="146"/>
        <v>0</v>
      </c>
      <c r="Z244" s="125"/>
      <c r="AA244" s="125"/>
      <c r="AB244" s="125">
        <f t="shared" si="147"/>
        <v>0</v>
      </c>
    </row>
    <row r="245" spans="1:189" s="119" customFormat="1" x14ac:dyDescent="0.25">
      <c r="A245" s="124" t="s">
        <v>320</v>
      </c>
      <c r="B245" s="125">
        <f t="shared" si="131"/>
        <v>1500</v>
      </c>
      <c r="C245" s="125">
        <f t="shared" si="131"/>
        <v>1500</v>
      </c>
      <c r="D245" s="125">
        <f t="shared" si="131"/>
        <v>0</v>
      </c>
      <c r="E245" s="125"/>
      <c r="F245" s="125"/>
      <c r="G245" s="125">
        <f t="shared" si="140"/>
        <v>0</v>
      </c>
      <c r="H245" s="125"/>
      <c r="I245" s="125"/>
      <c r="J245" s="125">
        <f t="shared" si="141"/>
        <v>0</v>
      </c>
      <c r="K245" s="125"/>
      <c r="L245" s="125"/>
      <c r="M245" s="125">
        <f t="shared" si="142"/>
        <v>0</v>
      </c>
      <c r="N245" s="125"/>
      <c r="O245" s="125"/>
      <c r="P245" s="125">
        <f t="shared" si="143"/>
        <v>0</v>
      </c>
      <c r="Q245" s="125">
        <v>1500</v>
      </c>
      <c r="R245" s="125">
        <v>1500</v>
      </c>
      <c r="S245" s="125">
        <f t="shared" si="144"/>
        <v>0</v>
      </c>
      <c r="T245" s="125"/>
      <c r="U245" s="125"/>
      <c r="V245" s="125">
        <f t="shared" si="145"/>
        <v>0</v>
      </c>
      <c r="W245" s="125"/>
      <c r="X245" s="125"/>
      <c r="Y245" s="125">
        <f t="shared" si="146"/>
        <v>0</v>
      </c>
      <c r="Z245" s="125"/>
      <c r="AA245" s="125"/>
      <c r="AB245" s="125">
        <f t="shared" si="147"/>
        <v>0</v>
      </c>
    </row>
    <row r="246" spans="1:189" s="119" customFormat="1" x14ac:dyDescent="0.25">
      <c r="A246" s="117" t="s">
        <v>275</v>
      </c>
      <c r="B246" s="118">
        <f t="shared" si="131"/>
        <v>40000</v>
      </c>
      <c r="C246" s="118">
        <f t="shared" si="131"/>
        <v>40000</v>
      </c>
      <c r="D246" s="118">
        <f t="shared" si="131"/>
        <v>0</v>
      </c>
      <c r="E246" s="118">
        <f t="shared" ref="E246:AA246" si="172">SUM(E247)</f>
        <v>0</v>
      </c>
      <c r="F246" s="118">
        <f t="shared" si="172"/>
        <v>0</v>
      </c>
      <c r="G246" s="118">
        <f t="shared" si="140"/>
        <v>0</v>
      </c>
      <c r="H246" s="118">
        <f t="shared" si="172"/>
        <v>0</v>
      </c>
      <c r="I246" s="118">
        <f t="shared" si="172"/>
        <v>0</v>
      </c>
      <c r="J246" s="118">
        <f t="shared" si="141"/>
        <v>0</v>
      </c>
      <c r="K246" s="118">
        <f t="shared" si="172"/>
        <v>0</v>
      </c>
      <c r="L246" s="118">
        <f t="shared" si="172"/>
        <v>0</v>
      </c>
      <c r="M246" s="118">
        <f t="shared" si="142"/>
        <v>0</v>
      </c>
      <c r="N246" s="118">
        <f t="shared" si="172"/>
        <v>0</v>
      </c>
      <c r="O246" s="118">
        <f t="shared" si="172"/>
        <v>0</v>
      </c>
      <c r="P246" s="118">
        <f t="shared" si="143"/>
        <v>0</v>
      </c>
      <c r="Q246" s="118">
        <f t="shared" si="172"/>
        <v>40000</v>
      </c>
      <c r="R246" s="118">
        <f t="shared" si="172"/>
        <v>40000</v>
      </c>
      <c r="S246" s="118">
        <f t="shared" si="144"/>
        <v>0</v>
      </c>
      <c r="T246" s="118">
        <f t="shared" si="172"/>
        <v>0</v>
      </c>
      <c r="U246" s="118">
        <f t="shared" si="172"/>
        <v>0</v>
      </c>
      <c r="V246" s="118">
        <f t="shared" si="145"/>
        <v>0</v>
      </c>
      <c r="W246" s="118">
        <f t="shared" si="172"/>
        <v>0</v>
      </c>
      <c r="X246" s="118">
        <f t="shared" si="172"/>
        <v>0</v>
      </c>
      <c r="Y246" s="118">
        <f t="shared" si="146"/>
        <v>0</v>
      </c>
      <c r="Z246" s="118">
        <f t="shared" si="172"/>
        <v>0</v>
      </c>
      <c r="AA246" s="118">
        <f t="shared" si="172"/>
        <v>0</v>
      </c>
      <c r="AB246" s="118">
        <f t="shared" si="147"/>
        <v>0</v>
      </c>
    </row>
    <row r="247" spans="1:189" s="116" customFormat="1" x14ac:dyDescent="0.25">
      <c r="A247" s="129" t="s">
        <v>321</v>
      </c>
      <c r="B247" s="125">
        <f t="shared" si="131"/>
        <v>40000</v>
      </c>
      <c r="C247" s="125">
        <f t="shared" si="131"/>
        <v>40000</v>
      </c>
      <c r="D247" s="125">
        <f t="shared" si="131"/>
        <v>0</v>
      </c>
      <c r="E247" s="125"/>
      <c r="F247" s="125"/>
      <c r="G247" s="125">
        <f t="shared" si="140"/>
        <v>0</v>
      </c>
      <c r="H247" s="125"/>
      <c r="I247" s="125"/>
      <c r="J247" s="125">
        <f t="shared" si="141"/>
        <v>0</v>
      </c>
      <c r="K247" s="125"/>
      <c r="L247" s="125"/>
      <c r="M247" s="125">
        <f t="shared" si="142"/>
        <v>0</v>
      </c>
      <c r="N247" s="125"/>
      <c r="O247" s="125"/>
      <c r="P247" s="125">
        <f t="shared" si="143"/>
        <v>0</v>
      </c>
      <c r="Q247" s="125">
        <v>40000</v>
      </c>
      <c r="R247" s="125">
        <v>40000</v>
      </c>
      <c r="S247" s="125">
        <f t="shared" si="144"/>
        <v>0</v>
      </c>
      <c r="T247" s="125"/>
      <c r="U247" s="125"/>
      <c r="V247" s="125">
        <f t="shared" si="145"/>
        <v>0</v>
      </c>
      <c r="W247" s="125"/>
      <c r="X247" s="125"/>
      <c r="Y247" s="125">
        <f t="shared" si="146"/>
        <v>0</v>
      </c>
      <c r="Z247" s="125"/>
      <c r="AA247" s="125"/>
      <c r="AB247" s="125">
        <f t="shared" si="147"/>
        <v>0</v>
      </c>
      <c r="AC247" s="119"/>
      <c r="AD247" s="119"/>
      <c r="AE247" s="119"/>
      <c r="AF247" s="119"/>
      <c r="AG247" s="119"/>
      <c r="AH247" s="119"/>
      <c r="AI247" s="119"/>
      <c r="AJ247" s="119"/>
      <c r="AK247" s="119"/>
      <c r="AL247" s="119"/>
      <c r="AM247" s="119"/>
      <c r="AN247" s="119"/>
      <c r="AO247" s="119"/>
      <c r="AP247" s="119"/>
      <c r="AQ247" s="119"/>
      <c r="AR247" s="119"/>
      <c r="AS247" s="119"/>
      <c r="AT247" s="119"/>
      <c r="AU247" s="119"/>
      <c r="AV247" s="119"/>
      <c r="AW247" s="119"/>
      <c r="AX247" s="119"/>
      <c r="AY247" s="119"/>
      <c r="AZ247" s="119"/>
      <c r="BA247" s="119"/>
      <c r="BB247" s="119"/>
      <c r="BC247" s="119"/>
      <c r="BD247" s="119"/>
      <c r="BE247" s="119"/>
      <c r="BF247" s="119"/>
      <c r="BG247" s="119"/>
      <c r="BH247" s="119"/>
      <c r="BI247" s="119"/>
      <c r="BJ247" s="119"/>
      <c r="BK247" s="119"/>
      <c r="BL247" s="119"/>
      <c r="BM247" s="119"/>
      <c r="BN247" s="119"/>
      <c r="BO247" s="119"/>
      <c r="BP247" s="119"/>
      <c r="BQ247" s="119"/>
      <c r="BR247" s="119"/>
      <c r="BS247" s="119"/>
      <c r="BT247" s="119"/>
      <c r="BU247" s="119"/>
      <c r="BV247" s="119"/>
      <c r="BW247" s="119"/>
      <c r="BX247" s="119"/>
      <c r="BY247" s="119"/>
      <c r="BZ247" s="119"/>
      <c r="CA247" s="119"/>
      <c r="CB247" s="119"/>
      <c r="CC247" s="119"/>
      <c r="CD247" s="119"/>
      <c r="CE247" s="119"/>
      <c r="CF247" s="119"/>
      <c r="CG247" s="119"/>
      <c r="CH247" s="119"/>
      <c r="CI247" s="119"/>
      <c r="CJ247" s="119"/>
      <c r="CK247" s="119"/>
      <c r="CL247" s="119"/>
      <c r="CM247" s="119"/>
      <c r="CN247" s="119"/>
      <c r="CO247" s="119"/>
      <c r="CP247" s="119"/>
      <c r="CQ247" s="119"/>
      <c r="CR247" s="119"/>
      <c r="CS247" s="119"/>
      <c r="CT247" s="119"/>
      <c r="CU247" s="119"/>
      <c r="CV247" s="119"/>
      <c r="CW247" s="119"/>
      <c r="CX247" s="119"/>
      <c r="CY247" s="119"/>
      <c r="CZ247" s="119"/>
      <c r="DA247" s="119"/>
      <c r="DB247" s="119"/>
      <c r="DC247" s="119"/>
      <c r="DD247" s="119"/>
      <c r="DE247" s="119"/>
      <c r="DF247" s="119"/>
      <c r="DG247" s="119"/>
      <c r="DH247" s="119"/>
      <c r="DI247" s="119"/>
      <c r="DJ247" s="119"/>
      <c r="DK247" s="119"/>
      <c r="DL247" s="119"/>
      <c r="DM247" s="119"/>
      <c r="DN247" s="119"/>
      <c r="DO247" s="119"/>
      <c r="DP247" s="119"/>
      <c r="DQ247" s="119"/>
      <c r="DR247" s="119"/>
      <c r="DS247" s="119"/>
      <c r="DT247" s="119"/>
      <c r="DU247" s="119"/>
      <c r="DV247" s="119"/>
      <c r="DW247" s="119"/>
      <c r="DX247" s="119"/>
      <c r="DY247" s="119"/>
      <c r="DZ247" s="119"/>
      <c r="EA247" s="119"/>
      <c r="EB247" s="119"/>
      <c r="EC247" s="119"/>
      <c r="ED247" s="119"/>
      <c r="EE247" s="119"/>
      <c r="EF247" s="119"/>
      <c r="EG247" s="119"/>
      <c r="EH247" s="119"/>
      <c r="EI247" s="119"/>
      <c r="EJ247" s="119"/>
      <c r="EK247" s="119"/>
      <c r="EL247" s="119"/>
      <c r="EM247" s="119"/>
      <c r="EN247" s="119"/>
      <c r="EO247" s="119"/>
      <c r="EP247" s="119"/>
      <c r="EQ247" s="119"/>
      <c r="ER247" s="119"/>
      <c r="ES247" s="119"/>
      <c r="ET247" s="119"/>
      <c r="EU247" s="119"/>
      <c r="EV247" s="119"/>
      <c r="EW247" s="119"/>
      <c r="EX247" s="119"/>
      <c r="EY247" s="119"/>
      <c r="EZ247" s="119"/>
      <c r="FA247" s="119"/>
      <c r="FB247" s="119"/>
      <c r="FC247" s="119"/>
      <c r="FD247" s="119"/>
      <c r="FE247" s="119"/>
      <c r="FF247" s="119"/>
      <c r="FG247" s="119"/>
      <c r="FH247" s="119"/>
      <c r="FI247" s="119"/>
      <c r="FJ247" s="119"/>
      <c r="FK247" s="119"/>
      <c r="FL247" s="119"/>
      <c r="FM247" s="119"/>
      <c r="FN247" s="119"/>
      <c r="FO247" s="119"/>
      <c r="FP247" s="119"/>
      <c r="FQ247" s="119"/>
      <c r="FR247" s="119"/>
      <c r="FS247" s="119"/>
      <c r="FT247" s="119"/>
      <c r="FU247" s="119"/>
      <c r="FV247" s="119"/>
      <c r="FW247" s="119"/>
      <c r="FX247" s="119"/>
      <c r="FY247" s="119"/>
      <c r="FZ247" s="119"/>
      <c r="GA247" s="119"/>
      <c r="GB247" s="119"/>
      <c r="GC247" s="119"/>
      <c r="GD247" s="119"/>
      <c r="GE247" s="119"/>
      <c r="GF247" s="119"/>
      <c r="GG247" s="119"/>
    </row>
    <row r="248" spans="1:189" s="119" customFormat="1" x14ac:dyDescent="0.25">
      <c r="A248" s="117" t="s">
        <v>277</v>
      </c>
      <c r="B248" s="118">
        <f t="shared" si="131"/>
        <v>7079</v>
      </c>
      <c r="C248" s="118">
        <f t="shared" si="131"/>
        <v>8779</v>
      </c>
      <c r="D248" s="118">
        <f>G248+J248+M248+P248+S248+V248+AB248+Y248</f>
        <v>1700</v>
      </c>
      <c r="E248" s="118">
        <f>SUM(E249:E250)</f>
        <v>0</v>
      </c>
      <c r="F248" s="118">
        <f>SUM(F249:F250)</f>
        <v>0</v>
      </c>
      <c r="G248" s="118">
        <f t="shared" si="140"/>
        <v>0</v>
      </c>
      <c r="H248" s="118">
        <f t="shared" ref="H248:I248" si="173">SUM(H249:H250)</f>
        <v>0</v>
      </c>
      <c r="I248" s="118">
        <f t="shared" si="173"/>
        <v>0</v>
      </c>
      <c r="J248" s="118">
        <f t="shared" si="141"/>
        <v>0</v>
      </c>
      <c r="K248" s="118">
        <f t="shared" ref="K248:L248" si="174">SUM(K249:K250)</f>
        <v>0</v>
      </c>
      <c r="L248" s="118">
        <f t="shared" si="174"/>
        <v>0</v>
      </c>
      <c r="M248" s="118">
        <f t="shared" si="142"/>
        <v>0</v>
      </c>
      <c r="N248" s="118">
        <f t="shared" ref="N248:O248" si="175">SUM(N249:N250)</f>
        <v>0</v>
      </c>
      <c r="O248" s="118">
        <f t="shared" si="175"/>
        <v>0</v>
      </c>
      <c r="P248" s="118">
        <f t="shared" si="143"/>
        <v>0</v>
      </c>
      <c r="Q248" s="118">
        <f t="shared" ref="Q248:R248" si="176">SUM(Q249:Q250)</f>
        <v>7079</v>
      </c>
      <c r="R248" s="118">
        <f t="shared" si="176"/>
        <v>8779</v>
      </c>
      <c r="S248" s="118">
        <f t="shared" si="144"/>
        <v>1700</v>
      </c>
      <c r="T248" s="118">
        <f t="shared" ref="T248:U248" si="177">SUM(T249:T250)</f>
        <v>0</v>
      </c>
      <c r="U248" s="118">
        <f t="shared" si="177"/>
        <v>0</v>
      </c>
      <c r="V248" s="118">
        <f t="shared" si="145"/>
        <v>0</v>
      </c>
      <c r="W248" s="118">
        <f t="shared" ref="W248:X248" si="178">SUM(W249:W250)</f>
        <v>0</v>
      </c>
      <c r="X248" s="118">
        <f t="shared" si="178"/>
        <v>0</v>
      </c>
      <c r="Y248" s="118">
        <f t="shared" si="146"/>
        <v>0</v>
      </c>
      <c r="Z248" s="118">
        <f t="shared" ref="Z248:AA248" si="179">SUM(Z249:Z250)</f>
        <v>0</v>
      </c>
      <c r="AA248" s="118">
        <f t="shared" si="179"/>
        <v>0</v>
      </c>
      <c r="AB248" s="118">
        <f t="shared" si="147"/>
        <v>0</v>
      </c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  <c r="CJ248" s="116"/>
      <c r="CK248" s="116"/>
      <c r="CL248" s="116"/>
      <c r="CM248" s="116"/>
      <c r="CN248" s="116"/>
      <c r="CO248" s="116"/>
      <c r="CP248" s="116"/>
      <c r="CQ248" s="116"/>
      <c r="CR248" s="116"/>
      <c r="CS248" s="116"/>
      <c r="CT248" s="116"/>
      <c r="CU248" s="116"/>
      <c r="CV248" s="116"/>
      <c r="CW248" s="116"/>
      <c r="CX248" s="116"/>
      <c r="CY248" s="116"/>
      <c r="CZ248" s="116"/>
      <c r="DA248" s="116"/>
      <c r="DB248" s="116"/>
      <c r="DC248" s="116"/>
      <c r="DD248" s="116"/>
      <c r="DE248" s="116"/>
      <c r="DF248" s="116"/>
      <c r="DG248" s="116"/>
      <c r="DH248" s="116"/>
      <c r="DI248" s="116"/>
      <c r="DJ248" s="116"/>
      <c r="DK248" s="116"/>
      <c r="DL248" s="116"/>
      <c r="DM248" s="116"/>
      <c r="DN248" s="116"/>
      <c r="DO248" s="116"/>
      <c r="DP248" s="116"/>
      <c r="DQ248" s="116"/>
      <c r="DR248" s="116"/>
      <c r="DS248" s="116"/>
      <c r="DT248" s="116"/>
      <c r="DU248" s="116"/>
      <c r="DV248" s="116"/>
      <c r="DW248" s="116"/>
      <c r="DX248" s="116"/>
      <c r="DY248" s="116"/>
      <c r="DZ248" s="116"/>
      <c r="EA248" s="116"/>
      <c r="EB248" s="116"/>
      <c r="EC248" s="116"/>
      <c r="ED248" s="116"/>
      <c r="EE248" s="116"/>
      <c r="EF248" s="116"/>
      <c r="EG248" s="116"/>
      <c r="EH248" s="116"/>
      <c r="EI248" s="116"/>
      <c r="EJ248" s="116"/>
      <c r="EK248" s="116"/>
      <c r="EL248" s="116"/>
      <c r="EM248" s="116"/>
      <c r="EN248" s="116"/>
      <c r="EO248" s="116"/>
      <c r="EP248" s="116"/>
      <c r="EQ248" s="116"/>
      <c r="ER248" s="116"/>
      <c r="ES248" s="116"/>
      <c r="ET248" s="116"/>
      <c r="EU248" s="116"/>
      <c r="EV248" s="116"/>
      <c r="EW248" s="116"/>
      <c r="EX248" s="116"/>
      <c r="EY248" s="116"/>
      <c r="EZ248" s="116"/>
      <c r="FA248" s="116"/>
      <c r="FB248" s="116"/>
      <c r="FC248" s="116"/>
      <c r="FD248" s="116"/>
      <c r="FE248" s="116"/>
      <c r="FF248" s="116"/>
      <c r="FG248" s="116"/>
      <c r="FH248" s="116"/>
      <c r="FI248" s="116"/>
      <c r="FJ248" s="116"/>
      <c r="FK248" s="116"/>
      <c r="FL248" s="116"/>
      <c r="FM248" s="116"/>
      <c r="FN248" s="116"/>
      <c r="FO248" s="116"/>
      <c r="FP248" s="116"/>
      <c r="FQ248" s="116"/>
      <c r="FR248" s="116"/>
      <c r="FS248" s="116"/>
      <c r="FT248" s="116"/>
      <c r="FU248" s="116"/>
      <c r="FV248" s="116"/>
      <c r="FW248" s="116"/>
      <c r="FX248" s="116"/>
      <c r="FY248" s="116"/>
      <c r="FZ248" s="116"/>
      <c r="GA248" s="116"/>
      <c r="GB248" s="116"/>
      <c r="GC248" s="116"/>
      <c r="GD248" s="116"/>
      <c r="GE248" s="116"/>
      <c r="GF248" s="116"/>
      <c r="GG248" s="116"/>
    </row>
    <row r="249" spans="1:189" s="119" customFormat="1" x14ac:dyDescent="0.25">
      <c r="A249" s="124" t="s">
        <v>322</v>
      </c>
      <c r="B249" s="125">
        <f t="shared" si="131"/>
        <v>0</v>
      </c>
      <c r="C249" s="125">
        <f t="shared" si="131"/>
        <v>1700</v>
      </c>
      <c r="D249" s="125">
        <f>G249+J249+M249+P249+S249+V249+AB249+Y249</f>
        <v>1700</v>
      </c>
      <c r="E249" s="125"/>
      <c r="F249" s="125"/>
      <c r="G249" s="125">
        <f t="shared" si="140"/>
        <v>0</v>
      </c>
      <c r="H249" s="125"/>
      <c r="I249" s="125"/>
      <c r="J249" s="125">
        <f t="shared" si="141"/>
        <v>0</v>
      </c>
      <c r="K249" s="125"/>
      <c r="L249" s="125"/>
      <c r="M249" s="125">
        <f t="shared" si="142"/>
        <v>0</v>
      </c>
      <c r="N249" s="125"/>
      <c r="O249" s="125"/>
      <c r="P249" s="125">
        <f t="shared" si="143"/>
        <v>0</v>
      </c>
      <c r="Q249" s="125"/>
      <c r="R249" s="125">
        <v>1700</v>
      </c>
      <c r="S249" s="125">
        <f t="shared" si="144"/>
        <v>1700</v>
      </c>
      <c r="T249" s="125"/>
      <c r="U249" s="125"/>
      <c r="V249" s="125">
        <f t="shared" si="145"/>
        <v>0</v>
      </c>
      <c r="W249" s="125"/>
      <c r="X249" s="125"/>
      <c r="Y249" s="125">
        <f t="shared" si="146"/>
        <v>0</v>
      </c>
      <c r="Z249" s="125"/>
      <c r="AA249" s="125"/>
      <c r="AB249" s="125">
        <f t="shared" si="147"/>
        <v>0</v>
      </c>
    </row>
    <row r="250" spans="1:189" s="119" customFormat="1" x14ac:dyDescent="0.25">
      <c r="A250" s="124" t="s">
        <v>323</v>
      </c>
      <c r="B250" s="125">
        <f t="shared" si="131"/>
        <v>7079</v>
      </c>
      <c r="C250" s="125">
        <f t="shared" si="131"/>
        <v>7079</v>
      </c>
      <c r="D250" s="125">
        <f>G250+J250+M250+P250+S250+V250+AB250+Y250</f>
        <v>0</v>
      </c>
      <c r="E250" s="125"/>
      <c r="F250" s="125"/>
      <c r="G250" s="125">
        <f t="shared" si="140"/>
        <v>0</v>
      </c>
      <c r="H250" s="125"/>
      <c r="I250" s="125"/>
      <c r="J250" s="125">
        <f t="shared" si="141"/>
        <v>0</v>
      </c>
      <c r="K250" s="125"/>
      <c r="L250" s="125"/>
      <c r="M250" s="125">
        <f t="shared" si="142"/>
        <v>0</v>
      </c>
      <c r="N250" s="125"/>
      <c r="O250" s="125"/>
      <c r="P250" s="125">
        <f t="shared" si="143"/>
        <v>0</v>
      </c>
      <c r="Q250" s="125">
        <v>7079</v>
      </c>
      <c r="R250" s="125">
        <v>7079</v>
      </c>
      <c r="S250" s="125">
        <f t="shared" si="144"/>
        <v>0</v>
      </c>
      <c r="T250" s="125"/>
      <c r="U250" s="125"/>
      <c r="V250" s="125">
        <f t="shared" si="145"/>
        <v>0</v>
      </c>
      <c r="W250" s="125"/>
      <c r="X250" s="125"/>
      <c r="Y250" s="125">
        <f t="shared" si="146"/>
        <v>0</v>
      </c>
      <c r="Z250" s="125"/>
      <c r="AA250" s="125"/>
      <c r="AB250" s="125">
        <f t="shared" si="147"/>
        <v>0</v>
      </c>
    </row>
    <row r="251" spans="1:189" s="119" customFormat="1" ht="31.5" x14ac:dyDescent="0.25">
      <c r="A251" s="117" t="s">
        <v>167</v>
      </c>
      <c r="B251" s="118">
        <f t="shared" si="131"/>
        <v>683834</v>
      </c>
      <c r="C251" s="118">
        <f t="shared" si="131"/>
        <v>694788</v>
      </c>
      <c r="D251" s="118">
        <f t="shared" si="131"/>
        <v>10954</v>
      </c>
      <c r="E251" s="118">
        <f>SUM(E252,E262,E267,E271,E274,E277,E260)</f>
        <v>0</v>
      </c>
      <c r="F251" s="118">
        <f>SUM(F252,F262,F267,F271,F274,F277,F260)</f>
        <v>0</v>
      </c>
      <c r="G251" s="118">
        <f t="shared" si="140"/>
        <v>0</v>
      </c>
      <c r="H251" s="118">
        <f t="shared" ref="H251:I251" si="180">SUM(H252,H262,H267,H271,H274,H277,H260)</f>
        <v>27000</v>
      </c>
      <c r="I251" s="118">
        <f t="shared" si="180"/>
        <v>27000</v>
      </c>
      <c r="J251" s="118">
        <f t="shared" si="141"/>
        <v>0</v>
      </c>
      <c r="K251" s="118">
        <f t="shared" ref="K251:L251" si="181">SUM(K252,K262,K267,K271,K274,K277,K260)</f>
        <v>2754</v>
      </c>
      <c r="L251" s="118">
        <f t="shared" si="181"/>
        <v>2754</v>
      </c>
      <c r="M251" s="118">
        <f t="shared" si="142"/>
        <v>0</v>
      </c>
      <c r="N251" s="118">
        <f t="shared" ref="N251:O251" si="182">SUM(N252,N262,N267,N271,N274,N277,N260)</f>
        <v>636654</v>
      </c>
      <c r="O251" s="118">
        <f t="shared" si="182"/>
        <v>647608</v>
      </c>
      <c r="P251" s="118">
        <f t="shared" si="143"/>
        <v>10954</v>
      </c>
      <c r="Q251" s="118">
        <f t="shared" ref="Q251:R251" si="183">SUM(Q252,Q262,Q267,Q271,Q274,Q277,Q260)</f>
        <v>17426</v>
      </c>
      <c r="R251" s="118">
        <f t="shared" si="183"/>
        <v>17426</v>
      </c>
      <c r="S251" s="118">
        <f t="shared" si="144"/>
        <v>0</v>
      </c>
      <c r="T251" s="118">
        <f t="shared" ref="T251:U251" si="184">SUM(T252,T262,T267,T271,T274,T277,T260)</f>
        <v>0</v>
      </c>
      <c r="U251" s="118">
        <f t="shared" si="184"/>
        <v>0</v>
      </c>
      <c r="V251" s="118">
        <f t="shared" si="145"/>
        <v>0</v>
      </c>
      <c r="W251" s="118">
        <f t="shared" ref="W251:X251" si="185">SUM(W252,W262,W267,W271,W274,W277,W260)</f>
        <v>0</v>
      </c>
      <c r="X251" s="118">
        <f t="shared" si="185"/>
        <v>0</v>
      </c>
      <c r="Y251" s="118">
        <f t="shared" si="146"/>
        <v>0</v>
      </c>
      <c r="Z251" s="118">
        <f t="shared" ref="Z251:AA251" si="186">SUM(Z252,Z262,Z267,Z271,Z274,Z277,Z260)</f>
        <v>0</v>
      </c>
      <c r="AA251" s="118">
        <f t="shared" si="186"/>
        <v>0</v>
      </c>
      <c r="AB251" s="118">
        <f t="shared" si="147"/>
        <v>0</v>
      </c>
    </row>
    <row r="252" spans="1:189" s="119" customFormat="1" x14ac:dyDescent="0.25">
      <c r="A252" s="117" t="s">
        <v>265</v>
      </c>
      <c r="B252" s="118">
        <f t="shared" si="131"/>
        <v>20354</v>
      </c>
      <c r="C252" s="118">
        <f t="shared" si="131"/>
        <v>48526</v>
      </c>
      <c r="D252" s="118">
        <f t="shared" si="131"/>
        <v>28172</v>
      </c>
      <c r="E252" s="118">
        <f t="shared" ref="E252:AA252" si="187">SUM(E253:E259)</f>
        <v>0</v>
      </c>
      <c r="F252" s="118">
        <f t="shared" si="187"/>
        <v>0</v>
      </c>
      <c r="G252" s="118">
        <f t="shared" si="140"/>
        <v>0</v>
      </c>
      <c r="H252" s="118">
        <f t="shared" ref="H252" si="188">SUM(H253:H259)</f>
        <v>0</v>
      </c>
      <c r="I252" s="118">
        <f t="shared" si="187"/>
        <v>0</v>
      </c>
      <c r="J252" s="118">
        <f t="shared" si="141"/>
        <v>0</v>
      </c>
      <c r="K252" s="118">
        <f t="shared" ref="K252" si="189">SUM(K253:K259)</f>
        <v>2754</v>
      </c>
      <c r="L252" s="118">
        <f t="shared" si="187"/>
        <v>2754</v>
      </c>
      <c r="M252" s="118">
        <f t="shared" si="142"/>
        <v>0</v>
      </c>
      <c r="N252" s="118">
        <f t="shared" ref="N252" si="190">SUM(N253:N259)</f>
        <v>11980</v>
      </c>
      <c r="O252" s="118">
        <f t="shared" si="187"/>
        <v>40152</v>
      </c>
      <c r="P252" s="118">
        <f t="shared" si="143"/>
        <v>28172</v>
      </c>
      <c r="Q252" s="118">
        <f t="shared" ref="Q252" si="191">SUM(Q253:Q259)</f>
        <v>5620</v>
      </c>
      <c r="R252" s="118">
        <f t="shared" si="187"/>
        <v>5620</v>
      </c>
      <c r="S252" s="118">
        <f t="shared" si="144"/>
        <v>0</v>
      </c>
      <c r="T252" s="118">
        <f t="shared" ref="T252" si="192">SUM(T253:T259)</f>
        <v>0</v>
      </c>
      <c r="U252" s="118">
        <f t="shared" si="187"/>
        <v>0</v>
      </c>
      <c r="V252" s="118">
        <f t="shared" si="145"/>
        <v>0</v>
      </c>
      <c r="W252" s="118">
        <f t="shared" ref="W252:X252" si="193">SUM(W253:W259)</f>
        <v>0</v>
      </c>
      <c r="X252" s="118">
        <f t="shared" si="193"/>
        <v>0</v>
      </c>
      <c r="Y252" s="118">
        <f t="shared" si="146"/>
        <v>0</v>
      </c>
      <c r="Z252" s="118">
        <f t="shared" ref="Z252" si="194">SUM(Z253:Z259)</f>
        <v>0</v>
      </c>
      <c r="AA252" s="118">
        <f t="shared" si="187"/>
        <v>0</v>
      </c>
      <c r="AB252" s="118">
        <f t="shared" si="147"/>
        <v>0</v>
      </c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  <c r="CJ252" s="116"/>
      <c r="CK252" s="116"/>
      <c r="CL252" s="116"/>
      <c r="CM252" s="116"/>
      <c r="CN252" s="116"/>
      <c r="CO252" s="116"/>
      <c r="CP252" s="116"/>
      <c r="CQ252" s="116"/>
      <c r="CR252" s="116"/>
      <c r="CS252" s="116"/>
      <c r="CT252" s="116"/>
      <c r="CU252" s="116"/>
      <c r="CV252" s="116"/>
      <c r="CW252" s="116"/>
      <c r="CX252" s="116"/>
      <c r="CY252" s="116"/>
      <c r="CZ252" s="116"/>
      <c r="DA252" s="116"/>
      <c r="DB252" s="116"/>
      <c r="DC252" s="116"/>
      <c r="DD252" s="116"/>
      <c r="DE252" s="116"/>
      <c r="DF252" s="116"/>
      <c r="DG252" s="116"/>
      <c r="DH252" s="116"/>
      <c r="DI252" s="116"/>
      <c r="DJ252" s="116"/>
      <c r="DK252" s="116"/>
      <c r="DL252" s="116"/>
      <c r="DM252" s="116"/>
      <c r="DN252" s="116"/>
      <c r="DO252" s="116"/>
      <c r="DP252" s="116"/>
      <c r="DQ252" s="116"/>
      <c r="DR252" s="116"/>
      <c r="DS252" s="116"/>
      <c r="DT252" s="116"/>
      <c r="DU252" s="116"/>
      <c r="DV252" s="116"/>
      <c r="DW252" s="116"/>
      <c r="DX252" s="116"/>
      <c r="DY252" s="116"/>
      <c r="DZ252" s="116"/>
      <c r="EA252" s="116"/>
      <c r="EB252" s="116"/>
      <c r="EC252" s="116"/>
      <c r="ED252" s="116"/>
      <c r="EE252" s="116"/>
      <c r="EF252" s="116"/>
      <c r="EG252" s="116"/>
      <c r="EH252" s="116"/>
      <c r="EI252" s="116"/>
      <c r="EJ252" s="116"/>
      <c r="EK252" s="116"/>
      <c r="EL252" s="116"/>
      <c r="EM252" s="116"/>
      <c r="EN252" s="116"/>
      <c r="EO252" s="116"/>
      <c r="EP252" s="116"/>
      <c r="EQ252" s="116"/>
      <c r="ER252" s="116"/>
      <c r="ES252" s="116"/>
      <c r="ET252" s="116"/>
      <c r="EU252" s="116"/>
      <c r="EV252" s="116"/>
      <c r="EW252" s="116"/>
      <c r="EX252" s="116"/>
      <c r="EY252" s="116"/>
      <c r="EZ252" s="116"/>
      <c r="FA252" s="116"/>
      <c r="FB252" s="116"/>
      <c r="FC252" s="116"/>
      <c r="FD252" s="116"/>
      <c r="FE252" s="116"/>
      <c r="FF252" s="116"/>
      <c r="FG252" s="116"/>
      <c r="FH252" s="116"/>
      <c r="FI252" s="116"/>
      <c r="FJ252" s="116"/>
      <c r="FK252" s="116"/>
      <c r="FL252" s="116"/>
      <c r="FM252" s="116"/>
      <c r="FN252" s="116"/>
      <c r="FO252" s="116"/>
      <c r="FP252" s="116"/>
      <c r="FQ252" s="116"/>
      <c r="FR252" s="116"/>
      <c r="FS252" s="116"/>
      <c r="FT252" s="116"/>
      <c r="FU252" s="116"/>
      <c r="FV252" s="116"/>
      <c r="FW252" s="116"/>
      <c r="FX252" s="116"/>
      <c r="FY252" s="116"/>
      <c r="FZ252" s="116"/>
      <c r="GA252" s="116"/>
      <c r="GB252" s="116"/>
      <c r="GC252" s="116"/>
      <c r="GD252" s="116"/>
      <c r="GE252" s="116"/>
      <c r="GF252" s="116"/>
      <c r="GG252" s="116"/>
    </row>
    <row r="253" spans="1:189" s="119" customFormat="1" ht="31.5" x14ac:dyDescent="0.25">
      <c r="A253" s="124" t="s">
        <v>324</v>
      </c>
      <c r="B253" s="125">
        <f t="shared" si="131"/>
        <v>2754</v>
      </c>
      <c r="C253" s="125">
        <f t="shared" si="131"/>
        <v>2754</v>
      </c>
      <c r="D253" s="125">
        <f t="shared" si="131"/>
        <v>0</v>
      </c>
      <c r="E253" s="125"/>
      <c r="F253" s="125"/>
      <c r="G253" s="125">
        <f t="shared" si="140"/>
        <v>0</v>
      </c>
      <c r="H253" s="125"/>
      <c r="I253" s="125"/>
      <c r="J253" s="125">
        <f t="shared" si="141"/>
        <v>0</v>
      </c>
      <c r="K253" s="125">
        <f>1330+1424</f>
        <v>2754</v>
      </c>
      <c r="L253" s="125">
        <f>1330+1424</f>
        <v>2754</v>
      </c>
      <c r="M253" s="125">
        <f t="shared" si="142"/>
        <v>0</v>
      </c>
      <c r="N253" s="125"/>
      <c r="O253" s="125"/>
      <c r="P253" s="125">
        <f t="shared" si="143"/>
        <v>0</v>
      </c>
      <c r="Q253" s="125"/>
      <c r="R253" s="125"/>
      <c r="S253" s="125">
        <f t="shared" si="144"/>
        <v>0</v>
      </c>
      <c r="T253" s="125"/>
      <c r="U253" s="125"/>
      <c r="V253" s="125">
        <f t="shared" si="145"/>
        <v>0</v>
      </c>
      <c r="W253" s="125"/>
      <c r="X253" s="125"/>
      <c r="Y253" s="125">
        <f t="shared" si="146"/>
        <v>0</v>
      </c>
      <c r="Z253" s="125"/>
      <c r="AA253" s="125"/>
      <c r="AB253" s="125">
        <f t="shared" si="147"/>
        <v>0</v>
      </c>
    </row>
    <row r="254" spans="1:189" s="116" customFormat="1" x14ac:dyDescent="0.25">
      <c r="A254" s="126" t="s">
        <v>325</v>
      </c>
      <c r="B254" s="128">
        <f t="shared" si="131"/>
        <v>726</v>
      </c>
      <c r="C254" s="128">
        <f t="shared" si="131"/>
        <v>726</v>
      </c>
      <c r="D254" s="128">
        <f t="shared" si="131"/>
        <v>0</v>
      </c>
      <c r="E254" s="128"/>
      <c r="F254" s="128"/>
      <c r="G254" s="128">
        <f t="shared" si="140"/>
        <v>0</v>
      </c>
      <c r="H254" s="128"/>
      <c r="I254" s="128"/>
      <c r="J254" s="128">
        <f t="shared" si="141"/>
        <v>0</v>
      </c>
      <c r="K254" s="128"/>
      <c r="L254" s="128"/>
      <c r="M254" s="128">
        <f t="shared" si="142"/>
        <v>0</v>
      </c>
      <c r="N254" s="128"/>
      <c r="O254" s="128"/>
      <c r="P254" s="128">
        <f t="shared" si="143"/>
        <v>0</v>
      </c>
      <c r="Q254" s="128">
        <v>726</v>
      </c>
      <c r="R254" s="128">
        <v>726</v>
      </c>
      <c r="S254" s="128">
        <f t="shared" si="144"/>
        <v>0</v>
      </c>
      <c r="T254" s="128"/>
      <c r="U254" s="128"/>
      <c r="V254" s="128">
        <f t="shared" si="145"/>
        <v>0</v>
      </c>
      <c r="W254" s="128"/>
      <c r="X254" s="128"/>
      <c r="Y254" s="128">
        <f t="shared" si="146"/>
        <v>0</v>
      </c>
      <c r="Z254" s="128"/>
      <c r="AA254" s="128"/>
      <c r="AB254" s="128">
        <f t="shared" si="147"/>
        <v>0</v>
      </c>
      <c r="AC254" s="119"/>
      <c r="AD254" s="119"/>
      <c r="AE254" s="119"/>
      <c r="AF254" s="119"/>
      <c r="AG254" s="119"/>
      <c r="AH254" s="119"/>
      <c r="AI254" s="119"/>
      <c r="AJ254" s="119"/>
      <c r="AK254" s="119"/>
      <c r="AL254" s="119"/>
      <c r="AM254" s="119"/>
      <c r="AN254" s="119"/>
      <c r="AO254" s="119"/>
      <c r="AP254" s="119"/>
      <c r="AQ254" s="119"/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19"/>
      <c r="BB254" s="119"/>
      <c r="BC254" s="119"/>
      <c r="BD254" s="119"/>
      <c r="BE254" s="119"/>
      <c r="BF254" s="119"/>
      <c r="BG254" s="119"/>
      <c r="BH254" s="119"/>
      <c r="BI254" s="119"/>
      <c r="BJ254" s="119"/>
      <c r="BK254" s="119"/>
      <c r="BL254" s="119"/>
      <c r="BM254" s="119"/>
      <c r="BN254" s="119"/>
      <c r="BO254" s="119"/>
      <c r="BP254" s="119"/>
      <c r="BQ254" s="119"/>
      <c r="BR254" s="119"/>
      <c r="BS254" s="119"/>
      <c r="BT254" s="119"/>
      <c r="BU254" s="119"/>
      <c r="BV254" s="119"/>
      <c r="BW254" s="119"/>
      <c r="BX254" s="119"/>
      <c r="BY254" s="119"/>
      <c r="BZ254" s="119"/>
      <c r="CA254" s="119"/>
      <c r="CB254" s="119"/>
      <c r="CC254" s="119"/>
      <c r="CD254" s="119"/>
      <c r="CE254" s="119"/>
      <c r="CF254" s="119"/>
      <c r="CG254" s="119"/>
      <c r="CH254" s="119"/>
      <c r="CI254" s="119"/>
      <c r="CJ254" s="119"/>
      <c r="CK254" s="119"/>
      <c r="CL254" s="119"/>
      <c r="CM254" s="119"/>
      <c r="CN254" s="119"/>
      <c r="CO254" s="119"/>
      <c r="CP254" s="119"/>
      <c r="CQ254" s="119"/>
      <c r="CR254" s="119"/>
      <c r="CS254" s="119"/>
      <c r="CT254" s="119"/>
      <c r="CU254" s="119"/>
      <c r="CV254" s="119"/>
      <c r="CW254" s="119"/>
      <c r="CX254" s="119"/>
      <c r="CY254" s="119"/>
      <c r="CZ254" s="119"/>
      <c r="DA254" s="119"/>
      <c r="DB254" s="119"/>
      <c r="DC254" s="119"/>
      <c r="DD254" s="119"/>
      <c r="DE254" s="119"/>
      <c r="DF254" s="119"/>
      <c r="DG254" s="119"/>
      <c r="DH254" s="119"/>
      <c r="DI254" s="119"/>
      <c r="DJ254" s="119"/>
      <c r="DK254" s="119"/>
      <c r="DL254" s="119"/>
      <c r="DM254" s="119"/>
      <c r="DN254" s="119"/>
      <c r="DO254" s="119"/>
      <c r="DP254" s="119"/>
      <c r="DQ254" s="119"/>
      <c r="DR254" s="119"/>
      <c r="DS254" s="119"/>
      <c r="DT254" s="119"/>
      <c r="DU254" s="119"/>
      <c r="DV254" s="119"/>
      <c r="DW254" s="119"/>
      <c r="DX254" s="119"/>
      <c r="DY254" s="119"/>
      <c r="DZ254" s="119"/>
      <c r="EA254" s="119"/>
      <c r="EB254" s="119"/>
      <c r="EC254" s="119"/>
      <c r="ED254" s="119"/>
      <c r="EE254" s="119"/>
      <c r="EF254" s="119"/>
      <c r="EG254" s="119"/>
      <c r="EH254" s="119"/>
      <c r="EI254" s="119"/>
      <c r="EJ254" s="119"/>
      <c r="EK254" s="119"/>
      <c r="EL254" s="119"/>
      <c r="EM254" s="119"/>
      <c r="EN254" s="119"/>
      <c r="EO254" s="119"/>
      <c r="EP254" s="119"/>
      <c r="EQ254" s="119"/>
      <c r="ER254" s="119"/>
      <c r="ES254" s="119"/>
      <c r="ET254" s="119"/>
      <c r="EU254" s="119"/>
      <c r="EV254" s="119"/>
      <c r="EW254" s="119"/>
      <c r="EX254" s="119"/>
      <c r="EY254" s="119"/>
      <c r="EZ254" s="119"/>
      <c r="FA254" s="119"/>
      <c r="FB254" s="119"/>
      <c r="FC254" s="119"/>
      <c r="FD254" s="119"/>
      <c r="FE254" s="119"/>
      <c r="FF254" s="119"/>
      <c r="FG254" s="119"/>
      <c r="FH254" s="119"/>
      <c r="FI254" s="119"/>
      <c r="FJ254" s="119"/>
      <c r="FK254" s="119"/>
      <c r="FL254" s="119"/>
      <c r="FM254" s="119"/>
      <c r="FN254" s="119"/>
      <c r="FO254" s="119"/>
      <c r="FP254" s="119"/>
      <c r="FQ254" s="119"/>
      <c r="FR254" s="119"/>
      <c r="FS254" s="119"/>
      <c r="FT254" s="119"/>
      <c r="FU254" s="119"/>
      <c r="FV254" s="119"/>
      <c r="FW254" s="119"/>
      <c r="FX254" s="119"/>
      <c r="FY254" s="119"/>
      <c r="FZ254" s="119"/>
      <c r="GA254" s="119"/>
      <c r="GB254" s="119"/>
      <c r="GC254" s="119"/>
      <c r="GD254" s="119"/>
      <c r="GE254" s="119"/>
      <c r="GF254" s="119"/>
      <c r="GG254" s="119"/>
    </row>
    <row r="255" spans="1:189" s="116" customFormat="1" x14ac:dyDescent="0.25">
      <c r="A255" s="126" t="s">
        <v>326</v>
      </c>
      <c r="B255" s="128">
        <f t="shared" si="131"/>
        <v>4894</v>
      </c>
      <c r="C255" s="128">
        <f t="shared" si="131"/>
        <v>4894</v>
      </c>
      <c r="D255" s="128">
        <f t="shared" si="131"/>
        <v>0</v>
      </c>
      <c r="E255" s="128"/>
      <c r="F255" s="128"/>
      <c r="G255" s="128">
        <f t="shared" si="140"/>
        <v>0</v>
      </c>
      <c r="H255" s="128"/>
      <c r="I255" s="128"/>
      <c r="J255" s="128">
        <f t="shared" si="141"/>
        <v>0</v>
      </c>
      <c r="K255" s="128"/>
      <c r="L255" s="128"/>
      <c r="M255" s="128">
        <f t="shared" si="142"/>
        <v>0</v>
      </c>
      <c r="N255" s="128"/>
      <c r="O255" s="128"/>
      <c r="P255" s="128">
        <f t="shared" si="143"/>
        <v>0</v>
      </c>
      <c r="Q255" s="128">
        <v>4894</v>
      </c>
      <c r="R255" s="128">
        <v>4894</v>
      </c>
      <c r="S255" s="128">
        <f t="shared" si="144"/>
        <v>0</v>
      </c>
      <c r="T255" s="128"/>
      <c r="U255" s="128"/>
      <c r="V255" s="128">
        <f t="shared" si="145"/>
        <v>0</v>
      </c>
      <c r="W255" s="128"/>
      <c r="X255" s="128"/>
      <c r="Y255" s="128">
        <f t="shared" si="146"/>
        <v>0</v>
      </c>
      <c r="Z255" s="128"/>
      <c r="AA255" s="128"/>
      <c r="AB255" s="128">
        <f t="shared" si="147"/>
        <v>0</v>
      </c>
      <c r="AC255" s="119"/>
      <c r="AD255" s="119"/>
      <c r="AE255" s="119"/>
      <c r="AF255" s="119"/>
      <c r="AG255" s="119"/>
      <c r="AH255" s="119"/>
      <c r="AI255" s="119"/>
      <c r="AJ255" s="119"/>
      <c r="AK255" s="119"/>
      <c r="AL255" s="119"/>
      <c r="AM255" s="119"/>
      <c r="AN255" s="119"/>
      <c r="AO255" s="119"/>
      <c r="AP255" s="119"/>
      <c r="AQ255" s="119"/>
      <c r="AR255" s="119"/>
      <c r="AS255" s="119"/>
      <c r="AT255" s="119"/>
      <c r="AU255" s="119"/>
      <c r="AV255" s="119"/>
      <c r="AW255" s="119"/>
      <c r="AX255" s="119"/>
      <c r="AY255" s="119"/>
      <c r="AZ255" s="119"/>
      <c r="BA255" s="119"/>
      <c r="BB255" s="119"/>
      <c r="BC255" s="119"/>
      <c r="BD255" s="119"/>
      <c r="BE255" s="119"/>
      <c r="BF255" s="119"/>
      <c r="BG255" s="119"/>
      <c r="BH255" s="119"/>
      <c r="BI255" s="119"/>
      <c r="BJ255" s="119"/>
      <c r="BK255" s="119"/>
      <c r="BL255" s="119"/>
      <c r="BM255" s="119"/>
      <c r="BN255" s="119"/>
      <c r="BO255" s="119"/>
      <c r="BP255" s="119"/>
      <c r="BQ255" s="119"/>
      <c r="BR255" s="119"/>
      <c r="BS255" s="119"/>
      <c r="BT255" s="119"/>
      <c r="BU255" s="119"/>
      <c r="BV255" s="119"/>
      <c r="BW255" s="119"/>
      <c r="BX255" s="119"/>
      <c r="BY255" s="119"/>
      <c r="BZ255" s="119"/>
      <c r="CA255" s="119"/>
      <c r="CB255" s="119"/>
      <c r="CC255" s="119"/>
      <c r="CD255" s="119"/>
      <c r="CE255" s="119"/>
      <c r="CF255" s="119"/>
      <c r="CG255" s="119"/>
      <c r="CH255" s="119"/>
      <c r="CI255" s="119"/>
      <c r="CJ255" s="119"/>
      <c r="CK255" s="119"/>
      <c r="CL255" s="119"/>
      <c r="CM255" s="119"/>
      <c r="CN255" s="119"/>
      <c r="CO255" s="119"/>
      <c r="CP255" s="119"/>
      <c r="CQ255" s="119"/>
      <c r="CR255" s="119"/>
      <c r="CS255" s="119"/>
      <c r="CT255" s="119"/>
      <c r="CU255" s="119"/>
      <c r="CV255" s="119"/>
      <c r="CW255" s="119"/>
      <c r="CX255" s="119"/>
      <c r="CY255" s="119"/>
      <c r="CZ255" s="119"/>
      <c r="DA255" s="119"/>
      <c r="DB255" s="119"/>
      <c r="DC255" s="119"/>
      <c r="DD255" s="119"/>
      <c r="DE255" s="119"/>
      <c r="DF255" s="119"/>
      <c r="DG255" s="119"/>
      <c r="DH255" s="119"/>
      <c r="DI255" s="119"/>
      <c r="DJ255" s="119"/>
      <c r="DK255" s="119"/>
      <c r="DL255" s="119"/>
      <c r="DM255" s="119"/>
      <c r="DN255" s="119"/>
      <c r="DO255" s="119"/>
      <c r="DP255" s="119"/>
      <c r="DQ255" s="119"/>
      <c r="DR255" s="119"/>
      <c r="DS255" s="119"/>
      <c r="DT255" s="119"/>
      <c r="DU255" s="119"/>
      <c r="DV255" s="119"/>
      <c r="DW255" s="119"/>
      <c r="DX255" s="119"/>
      <c r="DY255" s="119"/>
      <c r="DZ255" s="119"/>
      <c r="EA255" s="119"/>
      <c r="EB255" s="119"/>
      <c r="EC255" s="119"/>
      <c r="ED255" s="119"/>
      <c r="EE255" s="119"/>
      <c r="EF255" s="119"/>
      <c r="EG255" s="119"/>
      <c r="EH255" s="119"/>
      <c r="EI255" s="119"/>
      <c r="EJ255" s="119"/>
      <c r="EK255" s="119"/>
      <c r="EL255" s="119"/>
      <c r="EM255" s="119"/>
      <c r="EN255" s="119"/>
      <c r="EO255" s="119"/>
      <c r="EP255" s="119"/>
      <c r="EQ255" s="119"/>
      <c r="ER255" s="119"/>
      <c r="ES255" s="119"/>
      <c r="ET255" s="119"/>
      <c r="EU255" s="119"/>
      <c r="EV255" s="119"/>
      <c r="EW255" s="119"/>
      <c r="EX255" s="119"/>
      <c r="EY255" s="119"/>
      <c r="EZ255" s="119"/>
      <c r="FA255" s="119"/>
      <c r="FB255" s="119"/>
      <c r="FC255" s="119"/>
      <c r="FD255" s="119"/>
      <c r="FE255" s="119"/>
      <c r="FF255" s="119"/>
      <c r="FG255" s="119"/>
      <c r="FH255" s="119"/>
      <c r="FI255" s="119"/>
      <c r="FJ255" s="119"/>
      <c r="FK255" s="119"/>
      <c r="FL255" s="119"/>
      <c r="FM255" s="119"/>
      <c r="FN255" s="119"/>
      <c r="FO255" s="119"/>
      <c r="FP255" s="119"/>
      <c r="FQ255" s="119"/>
      <c r="FR255" s="119"/>
      <c r="FS255" s="119"/>
      <c r="FT255" s="119"/>
      <c r="FU255" s="119"/>
      <c r="FV255" s="119"/>
      <c r="FW255" s="119"/>
      <c r="FX255" s="119"/>
      <c r="FY255" s="119"/>
      <c r="FZ255" s="119"/>
      <c r="GA255" s="119"/>
      <c r="GB255" s="119"/>
      <c r="GC255" s="119"/>
      <c r="GD255" s="119"/>
      <c r="GE255" s="119"/>
      <c r="GF255" s="119"/>
      <c r="GG255" s="119"/>
    </row>
    <row r="256" spans="1:189" s="119" customFormat="1" ht="78.75" x14ac:dyDescent="0.25">
      <c r="A256" s="129" t="s">
        <v>327</v>
      </c>
      <c r="B256" s="125">
        <f t="shared" si="131"/>
        <v>3480</v>
      </c>
      <c r="C256" s="125">
        <f t="shared" si="131"/>
        <v>3480</v>
      </c>
      <c r="D256" s="125">
        <f t="shared" si="131"/>
        <v>0</v>
      </c>
      <c r="E256" s="125"/>
      <c r="F256" s="125"/>
      <c r="G256" s="125">
        <f t="shared" si="140"/>
        <v>0</v>
      </c>
      <c r="H256" s="125"/>
      <c r="I256" s="125"/>
      <c r="J256" s="125">
        <f t="shared" si="141"/>
        <v>0</v>
      </c>
      <c r="K256" s="125"/>
      <c r="L256" s="125"/>
      <c r="M256" s="125">
        <f t="shared" si="142"/>
        <v>0</v>
      </c>
      <c r="N256" s="128">
        <v>3480</v>
      </c>
      <c r="O256" s="128">
        <v>3480</v>
      </c>
      <c r="P256" s="125">
        <f t="shared" si="143"/>
        <v>0</v>
      </c>
      <c r="Q256" s="125"/>
      <c r="R256" s="125"/>
      <c r="S256" s="125">
        <f t="shared" si="144"/>
        <v>0</v>
      </c>
      <c r="T256" s="125"/>
      <c r="U256" s="125"/>
      <c r="V256" s="125">
        <f t="shared" si="145"/>
        <v>0</v>
      </c>
      <c r="W256" s="125"/>
      <c r="X256" s="125"/>
      <c r="Y256" s="125">
        <f t="shared" si="146"/>
        <v>0</v>
      </c>
      <c r="Z256" s="125"/>
      <c r="AA256" s="125"/>
      <c r="AB256" s="125">
        <f t="shared" si="147"/>
        <v>0</v>
      </c>
    </row>
    <row r="257" spans="1:189" s="147" customFormat="1" ht="52.5" customHeight="1" x14ac:dyDescent="0.25">
      <c r="A257" s="145" t="s">
        <v>328</v>
      </c>
      <c r="B257" s="143">
        <f t="shared" si="131"/>
        <v>0</v>
      </c>
      <c r="C257" s="143">
        <f t="shared" si="131"/>
        <v>27500</v>
      </c>
      <c r="D257" s="143">
        <f t="shared" si="131"/>
        <v>27500</v>
      </c>
      <c r="E257" s="143"/>
      <c r="F257" s="143"/>
      <c r="G257" s="143">
        <f t="shared" si="140"/>
        <v>0</v>
      </c>
      <c r="H257" s="143"/>
      <c r="I257" s="143"/>
      <c r="J257" s="143">
        <f t="shared" si="141"/>
        <v>0</v>
      </c>
      <c r="K257" s="143"/>
      <c r="L257" s="143"/>
      <c r="M257" s="143">
        <f t="shared" si="142"/>
        <v>0</v>
      </c>
      <c r="N257" s="143">
        <v>0</v>
      </c>
      <c r="O257" s="143">
        <v>27500</v>
      </c>
      <c r="P257" s="143">
        <f t="shared" si="143"/>
        <v>27500</v>
      </c>
      <c r="Q257" s="143"/>
      <c r="R257" s="143"/>
      <c r="S257" s="143">
        <f t="shared" si="144"/>
        <v>0</v>
      </c>
      <c r="T257" s="143"/>
      <c r="U257" s="143"/>
      <c r="V257" s="143">
        <f t="shared" si="145"/>
        <v>0</v>
      </c>
      <c r="W257" s="143"/>
      <c r="X257" s="143"/>
      <c r="Y257" s="143">
        <f t="shared" si="146"/>
        <v>0</v>
      </c>
      <c r="Z257" s="143"/>
      <c r="AA257" s="143"/>
      <c r="AB257" s="143">
        <f t="shared" si="147"/>
        <v>0</v>
      </c>
    </row>
    <row r="258" spans="1:189" s="119" customFormat="1" ht="94.5" x14ac:dyDescent="0.25">
      <c r="A258" s="126" t="s">
        <v>329</v>
      </c>
      <c r="B258" s="122">
        <f t="shared" si="131"/>
        <v>5500</v>
      </c>
      <c r="C258" s="122">
        <f t="shared" si="131"/>
        <v>5500</v>
      </c>
      <c r="D258" s="122">
        <f t="shared" si="131"/>
        <v>0</v>
      </c>
      <c r="E258" s="122"/>
      <c r="F258" s="122"/>
      <c r="G258" s="122">
        <f t="shared" si="140"/>
        <v>0</v>
      </c>
      <c r="H258" s="122"/>
      <c r="I258" s="122"/>
      <c r="J258" s="122">
        <f t="shared" si="141"/>
        <v>0</v>
      </c>
      <c r="K258" s="122"/>
      <c r="L258" s="122"/>
      <c r="M258" s="122">
        <f t="shared" si="142"/>
        <v>0</v>
      </c>
      <c r="N258" s="122">
        <v>5500</v>
      </c>
      <c r="O258" s="122">
        <v>5500</v>
      </c>
      <c r="P258" s="122">
        <f t="shared" si="143"/>
        <v>0</v>
      </c>
      <c r="Q258" s="122"/>
      <c r="R258" s="122"/>
      <c r="S258" s="122">
        <f t="shared" si="144"/>
        <v>0</v>
      </c>
      <c r="T258" s="122"/>
      <c r="U258" s="122"/>
      <c r="V258" s="122">
        <f t="shared" si="145"/>
        <v>0</v>
      </c>
      <c r="W258" s="122"/>
      <c r="X258" s="122"/>
      <c r="Y258" s="122">
        <f t="shared" si="146"/>
        <v>0</v>
      </c>
      <c r="Z258" s="122"/>
      <c r="AA258" s="122"/>
      <c r="AB258" s="122">
        <f t="shared" si="147"/>
        <v>0</v>
      </c>
    </row>
    <row r="259" spans="1:189" s="119" customFormat="1" ht="63" x14ac:dyDescent="0.25">
      <c r="A259" s="124" t="s">
        <v>330</v>
      </c>
      <c r="B259" s="125">
        <f t="shared" si="131"/>
        <v>3000</v>
      </c>
      <c r="C259" s="125">
        <f t="shared" si="131"/>
        <v>3672</v>
      </c>
      <c r="D259" s="125">
        <f t="shared" si="131"/>
        <v>672</v>
      </c>
      <c r="E259" s="125"/>
      <c r="F259" s="125"/>
      <c r="G259" s="125">
        <f t="shared" si="140"/>
        <v>0</v>
      </c>
      <c r="H259" s="125"/>
      <c r="I259" s="125"/>
      <c r="J259" s="125">
        <f t="shared" si="141"/>
        <v>0</v>
      </c>
      <c r="K259" s="125"/>
      <c r="L259" s="125"/>
      <c r="M259" s="125">
        <f t="shared" si="142"/>
        <v>0</v>
      </c>
      <c r="N259" s="125">
        <v>3000</v>
      </c>
      <c r="O259" s="125">
        <f>3000+672</f>
        <v>3672</v>
      </c>
      <c r="P259" s="125">
        <f t="shared" si="143"/>
        <v>672</v>
      </c>
      <c r="Q259" s="125"/>
      <c r="R259" s="125"/>
      <c r="S259" s="125">
        <f t="shared" si="144"/>
        <v>0</v>
      </c>
      <c r="T259" s="125"/>
      <c r="U259" s="125"/>
      <c r="V259" s="125">
        <f t="shared" si="145"/>
        <v>0</v>
      </c>
      <c r="W259" s="125"/>
      <c r="X259" s="125"/>
      <c r="Y259" s="125">
        <f t="shared" si="146"/>
        <v>0</v>
      </c>
      <c r="Z259" s="125"/>
      <c r="AA259" s="125"/>
      <c r="AB259" s="125">
        <f t="shared" si="147"/>
        <v>0</v>
      </c>
    </row>
    <row r="260" spans="1:189" s="116" customFormat="1" x14ac:dyDescent="0.25">
      <c r="A260" s="117" t="s">
        <v>270</v>
      </c>
      <c r="B260" s="118">
        <f t="shared" si="131"/>
        <v>0</v>
      </c>
      <c r="C260" s="118">
        <f t="shared" si="131"/>
        <v>386882</v>
      </c>
      <c r="D260" s="118">
        <f t="shared" si="131"/>
        <v>386882</v>
      </c>
      <c r="E260" s="118">
        <f t="shared" ref="E260:AA260" si="195">SUM(E261:E261)</f>
        <v>0</v>
      </c>
      <c r="F260" s="118">
        <f t="shared" si="195"/>
        <v>0</v>
      </c>
      <c r="G260" s="118">
        <f t="shared" si="140"/>
        <v>0</v>
      </c>
      <c r="H260" s="118">
        <f t="shared" si="195"/>
        <v>0</v>
      </c>
      <c r="I260" s="118">
        <f t="shared" si="195"/>
        <v>0</v>
      </c>
      <c r="J260" s="118">
        <f t="shared" si="141"/>
        <v>0</v>
      </c>
      <c r="K260" s="118">
        <f t="shared" si="195"/>
        <v>0</v>
      </c>
      <c r="L260" s="118">
        <f t="shared" si="195"/>
        <v>0</v>
      </c>
      <c r="M260" s="118">
        <f t="shared" si="142"/>
        <v>0</v>
      </c>
      <c r="N260" s="118">
        <f t="shared" si="195"/>
        <v>0</v>
      </c>
      <c r="O260" s="118">
        <f t="shared" si="195"/>
        <v>386882</v>
      </c>
      <c r="P260" s="118">
        <f t="shared" si="143"/>
        <v>386882</v>
      </c>
      <c r="Q260" s="118">
        <f t="shared" si="195"/>
        <v>0</v>
      </c>
      <c r="R260" s="118">
        <f t="shared" si="195"/>
        <v>0</v>
      </c>
      <c r="S260" s="118">
        <f t="shared" si="144"/>
        <v>0</v>
      </c>
      <c r="T260" s="118">
        <f t="shared" si="195"/>
        <v>0</v>
      </c>
      <c r="U260" s="118">
        <f t="shared" si="195"/>
        <v>0</v>
      </c>
      <c r="V260" s="118">
        <f t="shared" si="145"/>
        <v>0</v>
      </c>
      <c r="W260" s="118">
        <f t="shared" si="195"/>
        <v>0</v>
      </c>
      <c r="X260" s="118">
        <f t="shared" si="195"/>
        <v>0</v>
      </c>
      <c r="Y260" s="118">
        <f t="shared" si="146"/>
        <v>0</v>
      </c>
      <c r="Z260" s="118">
        <f t="shared" si="195"/>
        <v>0</v>
      </c>
      <c r="AA260" s="118">
        <f t="shared" si="195"/>
        <v>0</v>
      </c>
      <c r="AB260" s="118">
        <f t="shared" si="147"/>
        <v>0</v>
      </c>
      <c r="AC260" s="119"/>
      <c r="AD260" s="119"/>
      <c r="AE260" s="119"/>
      <c r="AF260" s="119"/>
      <c r="AG260" s="119"/>
      <c r="AH260" s="119"/>
      <c r="AI260" s="119"/>
      <c r="AJ260" s="119"/>
      <c r="AK260" s="119"/>
      <c r="AL260" s="119"/>
      <c r="AM260" s="119"/>
      <c r="AN260" s="119"/>
      <c r="AO260" s="119"/>
      <c r="AP260" s="119"/>
      <c r="AQ260" s="119"/>
      <c r="AR260" s="119"/>
      <c r="AS260" s="119"/>
      <c r="AT260" s="119"/>
      <c r="AU260" s="119"/>
      <c r="AV260" s="119"/>
      <c r="AW260" s="119"/>
      <c r="AX260" s="119"/>
      <c r="AY260" s="119"/>
      <c r="AZ260" s="119"/>
      <c r="BA260" s="119"/>
      <c r="BB260" s="119"/>
      <c r="BC260" s="119"/>
      <c r="BD260" s="119"/>
      <c r="BE260" s="119"/>
      <c r="BF260" s="119"/>
      <c r="BG260" s="119"/>
      <c r="BH260" s="119"/>
      <c r="BI260" s="119"/>
      <c r="BJ260" s="119"/>
      <c r="BK260" s="119"/>
      <c r="BL260" s="119"/>
      <c r="BM260" s="119"/>
      <c r="BN260" s="119"/>
      <c r="BO260" s="119"/>
      <c r="BP260" s="119"/>
      <c r="BQ260" s="119"/>
      <c r="BR260" s="119"/>
      <c r="BS260" s="119"/>
      <c r="BT260" s="119"/>
      <c r="BU260" s="119"/>
      <c r="BV260" s="119"/>
      <c r="BW260" s="119"/>
      <c r="BX260" s="119"/>
      <c r="BY260" s="119"/>
      <c r="BZ260" s="119"/>
      <c r="CA260" s="119"/>
      <c r="CB260" s="119"/>
      <c r="CC260" s="119"/>
      <c r="CD260" s="119"/>
      <c r="CE260" s="119"/>
      <c r="CF260" s="119"/>
      <c r="CG260" s="119"/>
      <c r="CH260" s="119"/>
      <c r="CI260" s="119"/>
      <c r="CJ260" s="119"/>
      <c r="CK260" s="119"/>
      <c r="CL260" s="119"/>
      <c r="CM260" s="119"/>
      <c r="CN260" s="119"/>
      <c r="CO260" s="119"/>
      <c r="CP260" s="119"/>
      <c r="CQ260" s="119"/>
      <c r="CR260" s="119"/>
      <c r="CS260" s="119"/>
      <c r="CT260" s="119"/>
      <c r="CU260" s="119"/>
      <c r="CV260" s="119"/>
      <c r="CW260" s="119"/>
      <c r="CX260" s="119"/>
      <c r="CY260" s="119"/>
      <c r="CZ260" s="119"/>
      <c r="DA260" s="119"/>
      <c r="DB260" s="119"/>
      <c r="DC260" s="119"/>
      <c r="DD260" s="119"/>
      <c r="DE260" s="119"/>
      <c r="DF260" s="119"/>
      <c r="DG260" s="119"/>
      <c r="DH260" s="119"/>
      <c r="DI260" s="119"/>
      <c r="DJ260" s="119"/>
      <c r="DK260" s="119"/>
      <c r="DL260" s="119"/>
      <c r="DM260" s="119"/>
      <c r="DN260" s="119"/>
      <c r="DO260" s="119"/>
      <c r="DP260" s="119"/>
      <c r="DQ260" s="119"/>
      <c r="DR260" s="119"/>
      <c r="DS260" s="119"/>
      <c r="DT260" s="119"/>
      <c r="DU260" s="119"/>
      <c r="DV260" s="119"/>
      <c r="DW260" s="119"/>
      <c r="DX260" s="119"/>
      <c r="DY260" s="119"/>
      <c r="DZ260" s="119"/>
      <c r="EA260" s="119"/>
      <c r="EB260" s="119"/>
      <c r="EC260" s="119"/>
      <c r="ED260" s="119"/>
      <c r="EE260" s="119"/>
      <c r="EF260" s="119"/>
      <c r="EG260" s="119"/>
      <c r="EH260" s="119"/>
      <c r="EI260" s="119"/>
      <c r="EJ260" s="119"/>
      <c r="EK260" s="119"/>
      <c r="EL260" s="119"/>
      <c r="EM260" s="119"/>
      <c r="EN260" s="119"/>
      <c r="EO260" s="119"/>
      <c r="EP260" s="119"/>
      <c r="EQ260" s="119"/>
      <c r="ER260" s="119"/>
      <c r="ES260" s="119"/>
      <c r="ET260" s="119"/>
      <c r="EU260" s="119"/>
      <c r="EV260" s="119"/>
      <c r="EW260" s="119"/>
      <c r="EX260" s="119"/>
      <c r="EY260" s="119"/>
      <c r="EZ260" s="119"/>
      <c r="FA260" s="119"/>
      <c r="FB260" s="119"/>
      <c r="FC260" s="119"/>
      <c r="FD260" s="119"/>
      <c r="FE260" s="119"/>
      <c r="FF260" s="119"/>
      <c r="FG260" s="119"/>
      <c r="FH260" s="119"/>
      <c r="FI260" s="119"/>
      <c r="FJ260" s="119"/>
      <c r="FK260" s="119"/>
      <c r="FL260" s="119"/>
      <c r="FM260" s="119"/>
      <c r="FN260" s="119"/>
      <c r="FO260" s="119"/>
      <c r="FP260" s="119"/>
      <c r="FQ260" s="119"/>
      <c r="FR260" s="119"/>
      <c r="FS260" s="119"/>
      <c r="FT260" s="119"/>
      <c r="FU260" s="119"/>
      <c r="FV260" s="119"/>
      <c r="FW260" s="119"/>
      <c r="FX260" s="119"/>
      <c r="FY260" s="119"/>
      <c r="FZ260" s="119"/>
      <c r="GA260" s="119"/>
      <c r="GB260" s="119"/>
      <c r="GC260" s="119"/>
      <c r="GD260" s="119"/>
      <c r="GE260" s="119"/>
      <c r="GF260" s="119"/>
      <c r="GG260" s="119"/>
    </row>
    <row r="261" spans="1:189" s="119" customFormat="1" ht="78.75" x14ac:dyDescent="0.25">
      <c r="A261" s="129" t="s">
        <v>331</v>
      </c>
      <c r="B261" s="125">
        <f t="shared" si="131"/>
        <v>0</v>
      </c>
      <c r="C261" s="125">
        <f t="shared" si="131"/>
        <v>386882</v>
      </c>
      <c r="D261" s="125">
        <f t="shared" si="131"/>
        <v>386882</v>
      </c>
      <c r="E261" s="125"/>
      <c r="F261" s="125"/>
      <c r="G261" s="125">
        <f t="shared" si="140"/>
        <v>0</v>
      </c>
      <c r="H261" s="125"/>
      <c r="I261" s="125"/>
      <c r="J261" s="125">
        <f t="shared" si="141"/>
        <v>0</v>
      </c>
      <c r="K261" s="125">
        <v>0</v>
      </c>
      <c r="L261" s="125">
        <v>0</v>
      </c>
      <c r="M261" s="125">
        <f t="shared" si="142"/>
        <v>0</v>
      </c>
      <c r="N261" s="125"/>
      <c r="O261" s="125">
        <v>386882</v>
      </c>
      <c r="P261" s="125">
        <f t="shared" si="143"/>
        <v>386882</v>
      </c>
      <c r="Q261" s="125"/>
      <c r="R261" s="125"/>
      <c r="S261" s="125">
        <f t="shared" si="144"/>
        <v>0</v>
      </c>
      <c r="T261" s="125"/>
      <c r="U261" s="125"/>
      <c r="V261" s="125">
        <f t="shared" si="145"/>
        <v>0</v>
      </c>
      <c r="W261" s="125"/>
      <c r="X261" s="125"/>
      <c r="Y261" s="125">
        <f t="shared" si="146"/>
        <v>0</v>
      </c>
      <c r="Z261" s="125"/>
      <c r="AA261" s="125"/>
      <c r="AB261" s="125">
        <f t="shared" si="147"/>
        <v>0</v>
      </c>
      <c r="FN261" s="116"/>
      <c r="FO261" s="116"/>
      <c r="FP261" s="116"/>
      <c r="FQ261" s="116"/>
      <c r="FR261" s="116"/>
      <c r="FS261" s="116"/>
      <c r="FT261" s="116"/>
      <c r="FU261" s="116"/>
      <c r="FV261" s="116"/>
      <c r="FW261" s="116"/>
      <c r="FX261" s="116"/>
      <c r="FY261" s="116"/>
      <c r="FZ261" s="116"/>
      <c r="GA261" s="116"/>
      <c r="GB261" s="116"/>
      <c r="GC261" s="116"/>
      <c r="GD261" s="116"/>
      <c r="GE261" s="116"/>
      <c r="GF261" s="116"/>
      <c r="GG261" s="116"/>
    </row>
    <row r="262" spans="1:189" s="119" customFormat="1" ht="31.5" x14ac:dyDescent="0.25">
      <c r="A262" s="117" t="s">
        <v>272</v>
      </c>
      <c r="B262" s="118">
        <f t="shared" si="131"/>
        <v>235239</v>
      </c>
      <c r="C262" s="118">
        <f t="shared" si="131"/>
        <v>17154</v>
      </c>
      <c r="D262" s="118">
        <f t="shared" si="131"/>
        <v>-218085</v>
      </c>
      <c r="E262" s="118">
        <f t="shared" ref="E262:AA262" si="196">SUM(E263:E266)</f>
        <v>0</v>
      </c>
      <c r="F262" s="118">
        <f t="shared" si="196"/>
        <v>0</v>
      </c>
      <c r="G262" s="118">
        <f t="shared" si="140"/>
        <v>0</v>
      </c>
      <c r="H262" s="118">
        <f t="shared" ref="H262" si="197">SUM(H263:H266)</f>
        <v>0</v>
      </c>
      <c r="I262" s="118">
        <f t="shared" si="196"/>
        <v>0</v>
      </c>
      <c r="J262" s="118">
        <f t="shared" si="141"/>
        <v>0</v>
      </c>
      <c r="K262" s="118">
        <f t="shared" ref="K262" si="198">SUM(K263:K266)</f>
        <v>0</v>
      </c>
      <c r="L262" s="118">
        <f t="shared" si="196"/>
        <v>0</v>
      </c>
      <c r="M262" s="118">
        <f t="shared" si="142"/>
        <v>0</v>
      </c>
      <c r="N262" s="118">
        <f t="shared" ref="N262" si="199">SUM(N263:N266)</f>
        <v>223433</v>
      </c>
      <c r="O262" s="118">
        <f t="shared" si="196"/>
        <v>5348</v>
      </c>
      <c r="P262" s="118">
        <f t="shared" si="143"/>
        <v>-218085</v>
      </c>
      <c r="Q262" s="118">
        <f t="shared" ref="Q262" si="200">SUM(Q263:Q266)</f>
        <v>11806</v>
      </c>
      <c r="R262" s="118">
        <f t="shared" si="196"/>
        <v>11806</v>
      </c>
      <c r="S262" s="118">
        <f t="shared" si="144"/>
        <v>0</v>
      </c>
      <c r="T262" s="118">
        <f t="shared" ref="T262" si="201">SUM(T263:T266)</f>
        <v>0</v>
      </c>
      <c r="U262" s="118">
        <f t="shared" si="196"/>
        <v>0</v>
      </c>
      <c r="V262" s="118">
        <f t="shared" si="145"/>
        <v>0</v>
      </c>
      <c r="W262" s="118">
        <f t="shared" ref="W262:X262" si="202">SUM(W263:W266)</f>
        <v>0</v>
      </c>
      <c r="X262" s="118">
        <f t="shared" si="202"/>
        <v>0</v>
      </c>
      <c r="Y262" s="118">
        <f t="shared" si="146"/>
        <v>0</v>
      </c>
      <c r="Z262" s="118">
        <f t="shared" ref="Z262" si="203">SUM(Z263:Z266)</f>
        <v>0</v>
      </c>
      <c r="AA262" s="118">
        <f t="shared" si="196"/>
        <v>0</v>
      </c>
      <c r="AB262" s="118">
        <f t="shared" si="147"/>
        <v>0</v>
      </c>
    </row>
    <row r="263" spans="1:189" s="119" customFormat="1" ht="78.75" x14ac:dyDescent="0.25">
      <c r="A263" s="126" t="s">
        <v>332</v>
      </c>
      <c r="B263" s="122">
        <f t="shared" si="131"/>
        <v>1600</v>
      </c>
      <c r="C263" s="122">
        <f t="shared" si="131"/>
        <v>1600</v>
      </c>
      <c r="D263" s="122">
        <f t="shared" si="131"/>
        <v>0</v>
      </c>
      <c r="E263" s="122"/>
      <c r="F263" s="122"/>
      <c r="G263" s="122">
        <f t="shared" si="140"/>
        <v>0</v>
      </c>
      <c r="H263" s="122"/>
      <c r="I263" s="122"/>
      <c r="J263" s="122">
        <f t="shared" si="141"/>
        <v>0</v>
      </c>
      <c r="K263" s="122"/>
      <c r="L263" s="122"/>
      <c r="M263" s="122">
        <f t="shared" si="142"/>
        <v>0</v>
      </c>
      <c r="N263" s="122">
        <v>1600</v>
      </c>
      <c r="O263" s="122">
        <v>1600</v>
      </c>
      <c r="P263" s="122">
        <f t="shared" si="143"/>
        <v>0</v>
      </c>
      <c r="Q263" s="122"/>
      <c r="R263" s="122"/>
      <c r="S263" s="122">
        <f t="shared" si="144"/>
        <v>0</v>
      </c>
      <c r="T263" s="122"/>
      <c r="U263" s="122"/>
      <c r="V263" s="122">
        <f t="shared" si="145"/>
        <v>0</v>
      </c>
      <c r="W263" s="122"/>
      <c r="X263" s="122"/>
      <c r="Y263" s="122">
        <f t="shared" si="146"/>
        <v>0</v>
      </c>
      <c r="Z263" s="122"/>
      <c r="AA263" s="122"/>
      <c r="AB263" s="122">
        <f t="shared" si="147"/>
        <v>0</v>
      </c>
    </row>
    <row r="264" spans="1:189" s="119" customFormat="1" ht="110.25" x14ac:dyDescent="0.25">
      <c r="A264" s="129" t="s">
        <v>333</v>
      </c>
      <c r="B264" s="125">
        <f t="shared" si="131"/>
        <v>218085</v>
      </c>
      <c r="C264" s="125">
        <f t="shared" si="131"/>
        <v>0</v>
      </c>
      <c r="D264" s="125">
        <f t="shared" si="131"/>
        <v>-218085</v>
      </c>
      <c r="E264" s="125"/>
      <c r="F264" s="125"/>
      <c r="G264" s="125">
        <f t="shared" si="140"/>
        <v>0</v>
      </c>
      <c r="H264" s="125"/>
      <c r="I264" s="125"/>
      <c r="J264" s="125">
        <f t="shared" si="141"/>
        <v>0</v>
      </c>
      <c r="K264" s="125"/>
      <c r="L264" s="125"/>
      <c r="M264" s="125">
        <f t="shared" si="142"/>
        <v>0</v>
      </c>
      <c r="N264" s="125">
        <v>218085</v>
      </c>
      <c r="O264" s="125">
        <f>218085-218085</f>
        <v>0</v>
      </c>
      <c r="P264" s="125">
        <f t="shared" si="143"/>
        <v>-218085</v>
      </c>
      <c r="Q264" s="125"/>
      <c r="R264" s="125"/>
      <c r="S264" s="125">
        <f t="shared" si="144"/>
        <v>0</v>
      </c>
      <c r="T264" s="125"/>
      <c r="U264" s="125"/>
      <c r="V264" s="125">
        <f t="shared" si="145"/>
        <v>0</v>
      </c>
      <c r="W264" s="125"/>
      <c r="X264" s="125"/>
      <c r="Y264" s="125">
        <f t="shared" si="146"/>
        <v>0</v>
      </c>
      <c r="Z264" s="125"/>
      <c r="AA264" s="125"/>
      <c r="AB264" s="125">
        <f t="shared" si="147"/>
        <v>0</v>
      </c>
    </row>
    <row r="265" spans="1:189" s="116" customFormat="1" ht="63" x14ac:dyDescent="0.25">
      <c r="A265" s="126" t="s">
        <v>334</v>
      </c>
      <c r="B265" s="128">
        <f t="shared" si="131"/>
        <v>3748</v>
      </c>
      <c r="C265" s="128">
        <f t="shared" si="131"/>
        <v>3748</v>
      </c>
      <c r="D265" s="128">
        <f t="shared" si="131"/>
        <v>0</v>
      </c>
      <c r="E265" s="128"/>
      <c r="F265" s="128"/>
      <c r="G265" s="128">
        <f t="shared" si="140"/>
        <v>0</v>
      </c>
      <c r="H265" s="128"/>
      <c r="I265" s="128"/>
      <c r="J265" s="128">
        <f t="shared" si="141"/>
        <v>0</v>
      </c>
      <c r="K265" s="128"/>
      <c r="L265" s="128"/>
      <c r="M265" s="128">
        <f t="shared" si="142"/>
        <v>0</v>
      </c>
      <c r="N265" s="128">
        <v>3748</v>
      </c>
      <c r="O265" s="128">
        <v>3748</v>
      </c>
      <c r="P265" s="128">
        <f t="shared" si="143"/>
        <v>0</v>
      </c>
      <c r="Q265" s="128"/>
      <c r="R265" s="128"/>
      <c r="S265" s="128">
        <f t="shared" si="144"/>
        <v>0</v>
      </c>
      <c r="T265" s="128"/>
      <c r="U265" s="128"/>
      <c r="V265" s="128">
        <f t="shared" si="145"/>
        <v>0</v>
      </c>
      <c r="W265" s="128"/>
      <c r="X265" s="128"/>
      <c r="Y265" s="128">
        <f t="shared" si="146"/>
        <v>0</v>
      </c>
      <c r="Z265" s="128"/>
      <c r="AA265" s="128"/>
      <c r="AB265" s="128">
        <f t="shared" si="147"/>
        <v>0</v>
      </c>
      <c r="AC265" s="119"/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19"/>
      <c r="AN265" s="119"/>
      <c r="AO265" s="119"/>
      <c r="AP265" s="119"/>
      <c r="AQ265" s="119"/>
      <c r="AR265" s="119"/>
      <c r="AS265" s="119"/>
      <c r="AT265" s="119"/>
      <c r="AU265" s="119"/>
      <c r="AV265" s="119"/>
      <c r="AW265" s="119"/>
      <c r="AX265" s="119"/>
      <c r="AY265" s="119"/>
      <c r="AZ265" s="119"/>
      <c r="BA265" s="119"/>
      <c r="BB265" s="119"/>
      <c r="BC265" s="119"/>
      <c r="BD265" s="119"/>
      <c r="BE265" s="119"/>
      <c r="BF265" s="119"/>
      <c r="BG265" s="119"/>
      <c r="BH265" s="119"/>
      <c r="BI265" s="119"/>
      <c r="BJ265" s="119"/>
      <c r="BK265" s="119"/>
      <c r="BL265" s="119"/>
      <c r="BM265" s="119"/>
      <c r="BN265" s="119"/>
      <c r="BO265" s="119"/>
      <c r="BP265" s="119"/>
      <c r="BQ265" s="119"/>
      <c r="BR265" s="119"/>
      <c r="BS265" s="119"/>
      <c r="BT265" s="119"/>
      <c r="BU265" s="119"/>
      <c r="BV265" s="119"/>
      <c r="BW265" s="119"/>
      <c r="BX265" s="119"/>
      <c r="BY265" s="119"/>
      <c r="BZ265" s="119"/>
      <c r="CA265" s="119"/>
      <c r="CB265" s="119"/>
      <c r="CC265" s="119"/>
      <c r="CD265" s="119"/>
      <c r="CE265" s="119"/>
      <c r="CF265" s="119"/>
      <c r="CG265" s="119"/>
      <c r="CH265" s="119"/>
      <c r="CI265" s="119"/>
      <c r="CJ265" s="119"/>
      <c r="CK265" s="119"/>
      <c r="CL265" s="119"/>
      <c r="CM265" s="119"/>
      <c r="CN265" s="119"/>
      <c r="CO265" s="119"/>
      <c r="CP265" s="119"/>
      <c r="CQ265" s="119"/>
      <c r="CR265" s="119"/>
      <c r="CS265" s="119"/>
      <c r="CT265" s="119"/>
      <c r="CU265" s="119"/>
      <c r="CV265" s="119"/>
      <c r="CW265" s="119"/>
      <c r="CX265" s="119"/>
      <c r="CY265" s="119"/>
      <c r="CZ265" s="119"/>
      <c r="DA265" s="119"/>
      <c r="DB265" s="119"/>
      <c r="DC265" s="119"/>
      <c r="DD265" s="119"/>
      <c r="DE265" s="119"/>
      <c r="DF265" s="119"/>
      <c r="DG265" s="119"/>
      <c r="DH265" s="119"/>
      <c r="DI265" s="119"/>
      <c r="DJ265" s="119"/>
      <c r="DK265" s="119"/>
      <c r="DL265" s="119"/>
      <c r="DM265" s="119"/>
      <c r="DN265" s="119"/>
      <c r="DO265" s="119"/>
      <c r="DP265" s="119"/>
      <c r="DQ265" s="119"/>
      <c r="DR265" s="119"/>
      <c r="DS265" s="119"/>
      <c r="DT265" s="119"/>
      <c r="DU265" s="119"/>
      <c r="DV265" s="119"/>
      <c r="DW265" s="119"/>
      <c r="DX265" s="119"/>
      <c r="DY265" s="119"/>
      <c r="DZ265" s="119"/>
      <c r="EA265" s="119"/>
      <c r="EB265" s="119"/>
      <c r="EC265" s="119"/>
      <c r="ED265" s="119"/>
      <c r="EE265" s="119"/>
      <c r="EF265" s="119"/>
      <c r="EG265" s="119"/>
      <c r="EH265" s="119"/>
      <c r="EI265" s="119"/>
      <c r="EJ265" s="119"/>
      <c r="EK265" s="119"/>
      <c r="EL265" s="119"/>
      <c r="EM265" s="119"/>
      <c r="EN265" s="119"/>
      <c r="EO265" s="119"/>
      <c r="EP265" s="119"/>
      <c r="EQ265" s="119"/>
      <c r="ER265" s="119"/>
      <c r="ES265" s="119"/>
      <c r="ET265" s="119"/>
      <c r="EU265" s="119"/>
      <c r="EV265" s="119"/>
      <c r="EW265" s="119"/>
      <c r="EX265" s="119"/>
      <c r="EY265" s="119"/>
      <c r="EZ265" s="119"/>
      <c r="FA265" s="119"/>
      <c r="FB265" s="119"/>
      <c r="FC265" s="119"/>
      <c r="FD265" s="119"/>
      <c r="FE265" s="119"/>
      <c r="FF265" s="119"/>
      <c r="FG265" s="119"/>
      <c r="FH265" s="119"/>
      <c r="FI265" s="119"/>
      <c r="FJ265" s="119"/>
      <c r="FK265" s="119"/>
      <c r="FL265" s="119"/>
      <c r="FM265" s="119"/>
      <c r="FN265" s="119"/>
      <c r="FO265" s="119"/>
      <c r="FP265" s="119"/>
      <c r="FQ265" s="119"/>
      <c r="FR265" s="119"/>
      <c r="FS265" s="119"/>
      <c r="FT265" s="119"/>
      <c r="FU265" s="119"/>
      <c r="FV265" s="119"/>
      <c r="FW265" s="119"/>
      <c r="FX265" s="119"/>
      <c r="FY265" s="119"/>
      <c r="FZ265" s="119"/>
      <c r="GA265" s="119"/>
      <c r="GB265" s="119"/>
      <c r="GC265" s="119"/>
      <c r="GD265" s="119"/>
      <c r="GE265" s="119"/>
      <c r="GF265" s="119"/>
      <c r="GG265" s="119"/>
    </row>
    <row r="266" spans="1:189" s="119" customFormat="1" x14ac:dyDescent="0.25">
      <c r="A266" s="124" t="s">
        <v>335</v>
      </c>
      <c r="B266" s="125">
        <f t="shared" si="131"/>
        <v>11806</v>
      </c>
      <c r="C266" s="125">
        <f t="shared" si="131"/>
        <v>11806</v>
      </c>
      <c r="D266" s="125">
        <f t="shared" si="131"/>
        <v>0</v>
      </c>
      <c r="E266" s="125"/>
      <c r="F266" s="125"/>
      <c r="G266" s="125">
        <f t="shared" si="140"/>
        <v>0</v>
      </c>
      <c r="H266" s="125"/>
      <c r="I266" s="125"/>
      <c r="J266" s="125">
        <f t="shared" si="141"/>
        <v>0</v>
      </c>
      <c r="K266" s="125"/>
      <c r="L266" s="125"/>
      <c r="M266" s="125">
        <f t="shared" si="142"/>
        <v>0</v>
      </c>
      <c r="N266" s="125"/>
      <c r="O266" s="125"/>
      <c r="P266" s="125">
        <f t="shared" si="143"/>
        <v>0</v>
      </c>
      <c r="Q266" s="125">
        <v>11806</v>
      </c>
      <c r="R266" s="125">
        <v>11806</v>
      </c>
      <c r="S266" s="125">
        <f t="shared" si="144"/>
        <v>0</v>
      </c>
      <c r="T266" s="125"/>
      <c r="U266" s="125"/>
      <c r="V266" s="125">
        <f t="shared" si="145"/>
        <v>0</v>
      </c>
      <c r="W266" s="125"/>
      <c r="X266" s="125"/>
      <c r="Y266" s="125">
        <f t="shared" si="146"/>
        <v>0</v>
      </c>
      <c r="Z266" s="125"/>
      <c r="AA266" s="125"/>
      <c r="AB266" s="125">
        <f t="shared" si="147"/>
        <v>0</v>
      </c>
    </row>
    <row r="267" spans="1:189" s="119" customFormat="1" x14ac:dyDescent="0.25">
      <c r="A267" s="117" t="s">
        <v>275</v>
      </c>
      <c r="B267" s="118">
        <f t="shared" si="131"/>
        <v>181970</v>
      </c>
      <c r="C267" s="118">
        <f t="shared" si="131"/>
        <v>181988</v>
      </c>
      <c r="D267" s="118">
        <f t="shared" si="131"/>
        <v>18</v>
      </c>
      <c r="E267" s="118">
        <f t="shared" ref="E267" si="204">SUM(E268:E270)</f>
        <v>0</v>
      </c>
      <c r="F267" s="118">
        <f t="shared" ref="F267:AA267" si="205">SUM(F268:F270)</f>
        <v>0</v>
      </c>
      <c r="G267" s="118">
        <f t="shared" si="140"/>
        <v>0</v>
      </c>
      <c r="H267" s="118">
        <f t="shared" ref="H267" si="206">SUM(H268:H270)</f>
        <v>0</v>
      </c>
      <c r="I267" s="118">
        <f t="shared" si="205"/>
        <v>0</v>
      </c>
      <c r="J267" s="118">
        <f t="shared" si="141"/>
        <v>0</v>
      </c>
      <c r="K267" s="118">
        <f t="shared" ref="K267" si="207">SUM(K268:K270)</f>
        <v>0</v>
      </c>
      <c r="L267" s="118">
        <f t="shared" si="205"/>
        <v>0</v>
      </c>
      <c r="M267" s="118">
        <f t="shared" si="142"/>
        <v>0</v>
      </c>
      <c r="N267" s="118">
        <f t="shared" ref="N267" si="208">SUM(N268:N270)</f>
        <v>181970</v>
      </c>
      <c r="O267" s="118">
        <f t="shared" si="205"/>
        <v>181988</v>
      </c>
      <c r="P267" s="118">
        <f t="shared" si="143"/>
        <v>18</v>
      </c>
      <c r="Q267" s="118">
        <f t="shared" ref="Q267" si="209">SUM(Q268:Q270)</f>
        <v>0</v>
      </c>
      <c r="R267" s="118">
        <f t="shared" si="205"/>
        <v>0</v>
      </c>
      <c r="S267" s="118">
        <f t="shared" si="144"/>
        <v>0</v>
      </c>
      <c r="T267" s="118">
        <f t="shared" ref="T267" si="210">SUM(T268:T270)</f>
        <v>0</v>
      </c>
      <c r="U267" s="118">
        <f t="shared" si="205"/>
        <v>0</v>
      </c>
      <c r="V267" s="118">
        <f t="shared" si="145"/>
        <v>0</v>
      </c>
      <c r="W267" s="118">
        <f t="shared" ref="W267:X267" si="211">SUM(W268:W270)</f>
        <v>0</v>
      </c>
      <c r="X267" s="118">
        <f t="shared" si="211"/>
        <v>0</v>
      </c>
      <c r="Y267" s="118">
        <f t="shared" si="146"/>
        <v>0</v>
      </c>
      <c r="Z267" s="118">
        <f t="shared" ref="Z267" si="212">SUM(Z268:Z270)</f>
        <v>0</v>
      </c>
      <c r="AA267" s="118">
        <f t="shared" si="205"/>
        <v>0</v>
      </c>
      <c r="AB267" s="118">
        <f t="shared" si="147"/>
        <v>0</v>
      </c>
    </row>
    <row r="268" spans="1:189" s="116" customFormat="1" ht="94.5" x14ac:dyDescent="0.25">
      <c r="A268" s="126" t="s">
        <v>336</v>
      </c>
      <c r="B268" s="128">
        <f t="shared" si="131"/>
        <v>75000</v>
      </c>
      <c r="C268" s="128">
        <f t="shared" si="131"/>
        <v>75000</v>
      </c>
      <c r="D268" s="128">
        <f t="shared" si="131"/>
        <v>0</v>
      </c>
      <c r="E268" s="128"/>
      <c r="F268" s="128"/>
      <c r="G268" s="128">
        <f t="shared" si="140"/>
        <v>0</v>
      </c>
      <c r="H268" s="128"/>
      <c r="I268" s="128"/>
      <c r="J268" s="128">
        <f t="shared" si="141"/>
        <v>0</v>
      </c>
      <c r="K268" s="128"/>
      <c r="L268" s="128"/>
      <c r="M268" s="128">
        <f t="shared" si="142"/>
        <v>0</v>
      </c>
      <c r="N268" s="128">
        <v>75000</v>
      </c>
      <c r="O268" s="128">
        <v>75000</v>
      </c>
      <c r="P268" s="128">
        <f t="shared" si="143"/>
        <v>0</v>
      </c>
      <c r="Q268" s="128"/>
      <c r="R268" s="128"/>
      <c r="S268" s="128">
        <f t="shared" si="144"/>
        <v>0</v>
      </c>
      <c r="T268" s="128"/>
      <c r="U268" s="128"/>
      <c r="V268" s="128">
        <f t="shared" si="145"/>
        <v>0</v>
      </c>
      <c r="W268" s="128"/>
      <c r="X268" s="128"/>
      <c r="Y268" s="128">
        <f t="shared" si="146"/>
        <v>0</v>
      </c>
      <c r="Z268" s="128"/>
      <c r="AA268" s="128"/>
      <c r="AB268" s="128">
        <f t="shared" si="147"/>
        <v>0</v>
      </c>
      <c r="AC268" s="119"/>
      <c r="AD268" s="119"/>
      <c r="AE268" s="119"/>
      <c r="AF268" s="119"/>
      <c r="AG268" s="119"/>
      <c r="AH268" s="119"/>
      <c r="AI268" s="119"/>
      <c r="AJ268" s="119"/>
      <c r="AK268" s="119"/>
      <c r="AL268" s="119"/>
      <c r="AM268" s="119"/>
      <c r="AN268" s="119"/>
      <c r="AO268" s="119"/>
      <c r="AP268" s="119"/>
      <c r="AQ268" s="119"/>
      <c r="AR268" s="119"/>
      <c r="AS268" s="119"/>
      <c r="AT268" s="119"/>
      <c r="AU268" s="119"/>
      <c r="AV268" s="119"/>
      <c r="AW268" s="119"/>
      <c r="AX268" s="119"/>
      <c r="AY268" s="119"/>
      <c r="AZ268" s="119"/>
      <c r="BA268" s="119"/>
      <c r="BB268" s="119"/>
      <c r="BC268" s="119"/>
      <c r="BD268" s="119"/>
      <c r="BE268" s="119"/>
      <c r="BF268" s="119"/>
      <c r="BG268" s="119"/>
      <c r="BH268" s="119"/>
      <c r="BI268" s="119"/>
      <c r="BJ268" s="119"/>
      <c r="BK268" s="119"/>
      <c r="BL268" s="119"/>
      <c r="BM268" s="119"/>
      <c r="BN268" s="119"/>
      <c r="BO268" s="119"/>
      <c r="BP268" s="119"/>
      <c r="BQ268" s="119"/>
      <c r="BR268" s="119"/>
      <c r="BS268" s="119"/>
      <c r="BT268" s="119"/>
      <c r="BU268" s="119"/>
      <c r="BV268" s="119"/>
      <c r="BW268" s="119"/>
      <c r="BX268" s="119"/>
      <c r="BY268" s="119"/>
      <c r="BZ268" s="119"/>
      <c r="CA268" s="119"/>
      <c r="CB268" s="119"/>
      <c r="CC268" s="119"/>
      <c r="CD268" s="119"/>
      <c r="CE268" s="119"/>
      <c r="CF268" s="119"/>
      <c r="CG268" s="119"/>
      <c r="CH268" s="119"/>
      <c r="CI268" s="119"/>
      <c r="CJ268" s="119"/>
      <c r="CK268" s="119"/>
      <c r="CL268" s="119"/>
      <c r="CM268" s="119"/>
      <c r="CN268" s="119"/>
      <c r="CO268" s="119"/>
      <c r="CP268" s="119"/>
      <c r="CQ268" s="119"/>
      <c r="CR268" s="119"/>
      <c r="CS268" s="119"/>
      <c r="CT268" s="119"/>
      <c r="CU268" s="119"/>
      <c r="CV268" s="119"/>
      <c r="CW268" s="119"/>
      <c r="CX268" s="119"/>
      <c r="CY268" s="119"/>
      <c r="CZ268" s="119"/>
      <c r="DA268" s="119"/>
      <c r="DB268" s="119"/>
      <c r="DC268" s="119"/>
      <c r="DD268" s="119"/>
      <c r="DE268" s="119"/>
      <c r="DF268" s="119"/>
      <c r="DG268" s="119"/>
      <c r="DH268" s="119"/>
      <c r="DI268" s="119"/>
      <c r="DJ268" s="119"/>
      <c r="DK268" s="119"/>
      <c r="DL268" s="119"/>
      <c r="DM268" s="119"/>
      <c r="DN268" s="119"/>
      <c r="DO268" s="119"/>
      <c r="DP268" s="119"/>
      <c r="DQ268" s="119"/>
      <c r="DR268" s="119"/>
      <c r="DS268" s="119"/>
      <c r="DT268" s="119"/>
      <c r="DU268" s="119"/>
      <c r="DV268" s="119"/>
      <c r="DW268" s="119"/>
      <c r="DX268" s="119"/>
      <c r="DY268" s="119"/>
      <c r="DZ268" s="119"/>
      <c r="EA268" s="119"/>
      <c r="EB268" s="119"/>
      <c r="EC268" s="119"/>
      <c r="ED268" s="119"/>
      <c r="EE268" s="119"/>
      <c r="EF268" s="119"/>
      <c r="EG268" s="119"/>
      <c r="EH268" s="119"/>
      <c r="EI268" s="119"/>
      <c r="EJ268" s="119"/>
      <c r="EK268" s="119"/>
      <c r="EL268" s="119"/>
      <c r="EM268" s="119"/>
      <c r="EN268" s="119"/>
      <c r="EO268" s="119"/>
      <c r="EP268" s="119"/>
      <c r="EQ268" s="119"/>
      <c r="ER268" s="119"/>
      <c r="ES268" s="119"/>
      <c r="ET268" s="119"/>
      <c r="EU268" s="119"/>
      <c r="EV268" s="119"/>
      <c r="EW268" s="119"/>
      <c r="EX268" s="119"/>
      <c r="EY268" s="119"/>
      <c r="EZ268" s="119"/>
      <c r="FA268" s="119"/>
      <c r="FB268" s="119"/>
      <c r="FC268" s="119"/>
      <c r="FD268" s="119"/>
      <c r="FE268" s="119"/>
      <c r="FF268" s="119"/>
      <c r="FG268" s="119"/>
      <c r="FH268" s="119"/>
      <c r="FI268" s="119"/>
      <c r="FJ268" s="119"/>
      <c r="FK268" s="119"/>
      <c r="FL268" s="119"/>
      <c r="FM268" s="119"/>
      <c r="FN268" s="119"/>
      <c r="FO268" s="119"/>
      <c r="FP268" s="119"/>
      <c r="FQ268" s="119"/>
      <c r="FR268" s="119"/>
      <c r="FS268" s="119"/>
      <c r="FT268" s="119"/>
      <c r="FU268" s="119"/>
      <c r="FV268" s="119"/>
      <c r="FW268" s="119"/>
      <c r="FX268" s="119"/>
      <c r="FY268" s="119"/>
      <c r="FZ268" s="119"/>
      <c r="GA268" s="119"/>
      <c r="GB268" s="119"/>
      <c r="GC268" s="119"/>
      <c r="GD268" s="119"/>
      <c r="GE268" s="119"/>
      <c r="GF268" s="119"/>
      <c r="GG268" s="119"/>
    </row>
    <row r="269" spans="1:189" s="119" customFormat="1" ht="78.75" x14ac:dyDescent="0.25">
      <c r="A269" s="126" t="s">
        <v>337</v>
      </c>
      <c r="B269" s="122">
        <f t="shared" si="131"/>
        <v>29970</v>
      </c>
      <c r="C269" s="122">
        <f t="shared" si="131"/>
        <v>29988</v>
      </c>
      <c r="D269" s="122">
        <f t="shared" si="131"/>
        <v>18</v>
      </c>
      <c r="E269" s="122"/>
      <c r="F269" s="122"/>
      <c r="G269" s="122">
        <f t="shared" si="140"/>
        <v>0</v>
      </c>
      <c r="H269" s="122"/>
      <c r="I269" s="122"/>
      <c r="J269" s="122">
        <f t="shared" si="141"/>
        <v>0</v>
      </c>
      <c r="K269" s="122"/>
      <c r="L269" s="122"/>
      <c r="M269" s="122">
        <f t="shared" si="142"/>
        <v>0</v>
      </c>
      <c r="N269" s="122">
        <v>29970</v>
      </c>
      <c r="O269" s="122">
        <f>29970+18</f>
        <v>29988</v>
      </c>
      <c r="P269" s="122">
        <f t="shared" si="143"/>
        <v>18</v>
      </c>
      <c r="Q269" s="122"/>
      <c r="R269" s="122"/>
      <c r="S269" s="122">
        <f t="shared" si="144"/>
        <v>0</v>
      </c>
      <c r="T269" s="122"/>
      <c r="U269" s="122"/>
      <c r="V269" s="122">
        <f t="shared" si="145"/>
        <v>0</v>
      </c>
      <c r="W269" s="122"/>
      <c r="X269" s="122"/>
      <c r="Y269" s="122">
        <f t="shared" si="146"/>
        <v>0</v>
      </c>
      <c r="Z269" s="122"/>
      <c r="AA269" s="122"/>
      <c r="AB269" s="122">
        <f t="shared" si="147"/>
        <v>0</v>
      </c>
    </row>
    <row r="270" spans="1:189" s="116" customFormat="1" ht="63" x14ac:dyDescent="0.25">
      <c r="A270" s="126" t="s">
        <v>338</v>
      </c>
      <c r="B270" s="128">
        <f t="shared" si="131"/>
        <v>77000</v>
      </c>
      <c r="C270" s="128">
        <f t="shared" si="131"/>
        <v>77000</v>
      </c>
      <c r="D270" s="128">
        <f t="shared" si="131"/>
        <v>0</v>
      </c>
      <c r="E270" s="128"/>
      <c r="F270" s="128"/>
      <c r="G270" s="128">
        <f t="shared" si="140"/>
        <v>0</v>
      </c>
      <c r="H270" s="128"/>
      <c r="I270" s="128"/>
      <c r="J270" s="128">
        <f t="shared" si="141"/>
        <v>0</v>
      </c>
      <c r="K270" s="128"/>
      <c r="L270" s="128"/>
      <c r="M270" s="128">
        <f t="shared" si="142"/>
        <v>0</v>
      </c>
      <c r="N270" s="128">
        <v>77000</v>
      </c>
      <c r="O270" s="128">
        <v>77000</v>
      </c>
      <c r="P270" s="128">
        <f t="shared" si="143"/>
        <v>0</v>
      </c>
      <c r="Q270" s="128"/>
      <c r="R270" s="128"/>
      <c r="S270" s="128">
        <f t="shared" si="144"/>
        <v>0</v>
      </c>
      <c r="T270" s="128"/>
      <c r="U270" s="128"/>
      <c r="V270" s="128">
        <f t="shared" si="145"/>
        <v>0</v>
      </c>
      <c r="W270" s="128"/>
      <c r="X270" s="128"/>
      <c r="Y270" s="128">
        <f t="shared" si="146"/>
        <v>0</v>
      </c>
      <c r="Z270" s="128"/>
      <c r="AA270" s="128"/>
      <c r="AB270" s="128">
        <f t="shared" si="147"/>
        <v>0</v>
      </c>
      <c r="AC270" s="119"/>
      <c r="AD270" s="119"/>
      <c r="AE270" s="119"/>
      <c r="AF270" s="119"/>
      <c r="AG270" s="119"/>
      <c r="AH270" s="119"/>
      <c r="AI270" s="119"/>
      <c r="AJ270" s="119"/>
      <c r="AK270" s="119"/>
      <c r="AL270" s="119"/>
      <c r="AM270" s="119"/>
      <c r="AN270" s="119"/>
      <c r="AO270" s="119"/>
      <c r="AP270" s="119"/>
      <c r="AQ270" s="119"/>
      <c r="AR270" s="119"/>
      <c r="AS270" s="119"/>
      <c r="AT270" s="119"/>
      <c r="AU270" s="119"/>
      <c r="AV270" s="119"/>
      <c r="AW270" s="119"/>
      <c r="AX270" s="119"/>
      <c r="AY270" s="119"/>
      <c r="AZ270" s="119"/>
      <c r="BA270" s="119"/>
      <c r="BB270" s="119"/>
      <c r="BC270" s="119"/>
      <c r="BD270" s="119"/>
      <c r="BE270" s="119"/>
      <c r="BF270" s="119"/>
      <c r="BG270" s="119"/>
      <c r="BH270" s="119"/>
      <c r="BI270" s="119"/>
      <c r="BJ270" s="119"/>
      <c r="BK270" s="119"/>
      <c r="BL270" s="119"/>
      <c r="BM270" s="119"/>
      <c r="BN270" s="119"/>
      <c r="BO270" s="119"/>
      <c r="BP270" s="119"/>
      <c r="BQ270" s="119"/>
      <c r="BR270" s="119"/>
      <c r="BS270" s="119"/>
      <c r="BT270" s="119"/>
      <c r="BU270" s="119"/>
      <c r="BV270" s="119"/>
      <c r="BW270" s="119"/>
      <c r="BX270" s="119"/>
      <c r="BY270" s="119"/>
      <c r="BZ270" s="119"/>
      <c r="CA270" s="119"/>
      <c r="CB270" s="119"/>
      <c r="CC270" s="119"/>
      <c r="CD270" s="119"/>
      <c r="CE270" s="119"/>
      <c r="CF270" s="119"/>
      <c r="CG270" s="119"/>
      <c r="CH270" s="119"/>
      <c r="CI270" s="119"/>
      <c r="CJ270" s="119"/>
      <c r="CK270" s="119"/>
      <c r="CL270" s="119"/>
      <c r="CM270" s="119"/>
      <c r="CN270" s="119"/>
      <c r="CO270" s="119"/>
      <c r="CP270" s="119"/>
      <c r="CQ270" s="119"/>
      <c r="CR270" s="119"/>
      <c r="CS270" s="119"/>
      <c r="CT270" s="119"/>
      <c r="CU270" s="119"/>
      <c r="CV270" s="119"/>
      <c r="CW270" s="119"/>
      <c r="CX270" s="119"/>
      <c r="CY270" s="119"/>
      <c r="CZ270" s="119"/>
      <c r="DA270" s="119"/>
      <c r="DB270" s="119"/>
      <c r="DC270" s="119"/>
      <c r="DD270" s="119"/>
      <c r="DE270" s="119"/>
      <c r="DF270" s="119"/>
      <c r="DG270" s="119"/>
      <c r="DH270" s="119"/>
      <c r="DI270" s="119"/>
      <c r="DJ270" s="119"/>
      <c r="DK270" s="119"/>
      <c r="DL270" s="119"/>
      <c r="DM270" s="119"/>
      <c r="DN270" s="119"/>
      <c r="DO270" s="119"/>
      <c r="DP270" s="119"/>
      <c r="DQ270" s="119"/>
      <c r="DR270" s="119"/>
      <c r="DS270" s="119"/>
      <c r="DT270" s="119"/>
      <c r="DU270" s="119"/>
      <c r="DV270" s="119"/>
      <c r="DW270" s="119"/>
      <c r="DX270" s="119"/>
      <c r="DY270" s="119"/>
      <c r="DZ270" s="119"/>
      <c r="EA270" s="119"/>
      <c r="EB270" s="119"/>
      <c r="EC270" s="119"/>
      <c r="ED270" s="119"/>
      <c r="EE270" s="119"/>
      <c r="EF270" s="119"/>
      <c r="EG270" s="119"/>
      <c r="EH270" s="119"/>
      <c r="EI270" s="119"/>
      <c r="EJ270" s="119"/>
      <c r="EK270" s="119"/>
      <c r="EL270" s="119"/>
      <c r="EM270" s="119"/>
      <c r="EN270" s="119"/>
      <c r="EO270" s="119"/>
      <c r="EP270" s="119"/>
      <c r="EQ270" s="119"/>
      <c r="ER270" s="119"/>
      <c r="ES270" s="119"/>
      <c r="ET270" s="119"/>
      <c r="EU270" s="119"/>
      <c r="EV270" s="119"/>
      <c r="EW270" s="119"/>
      <c r="EX270" s="119"/>
      <c r="EY270" s="119"/>
      <c r="EZ270" s="119"/>
      <c r="FA270" s="119"/>
      <c r="FB270" s="119"/>
      <c r="FC270" s="119"/>
      <c r="FD270" s="119"/>
      <c r="FE270" s="119"/>
      <c r="FF270" s="119"/>
      <c r="FG270" s="119"/>
      <c r="FH270" s="119"/>
      <c r="FI270" s="119"/>
      <c r="FJ270" s="119"/>
      <c r="FK270" s="119"/>
      <c r="FL270" s="119"/>
      <c r="FM270" s="119"/>
      <c r="FN270" s="119"/>
      <c r="FO270" s="119"/>
      <c r="FP270" s="119"/>
      <c r="FQ270" s="119"/>
      <c r="FR270" s="119"/>
      <c r="FS270" s="119"/>
      <c r="FT270" s="119"/>
      <c r="FU270" s="119"/>
      <c r="FV270" s="119"/>
      <c r="FW270" s="119"/>
      <c r="FX270" s="119"/>
      <c r="FY270" s="119"/>
      <c r="FZ270" s="119"/>
      <c r="GA270" s="119"/>
      <c r="GB270" s="119"/>
      <c r="GC270" s="119"/>
      <c r="GD270" s="119"/>
      <c r="GE270" s="119"/>
      <c r="GF270" s="119"/>
      <c r="GG270" s="119"/>
    </row>
    <row r="271" spans="1:189" s="119" customFormat="1" x14ac:dyDescent="0.25">
      <c r="A271" s="117" t="s">
        <v>277</v>
      </c>
      <c r="B271" s="118">
        <f t="shared" si="131"/>
        <v>32853</v>
      </c>
      <c r="C271" s="118">
        <f t="shared" si="131"/>
        <v>33238</v>
      </c>
      <c r="D271" s="118">
        <f t="shared" si="131"/>
        <v>385</v>
      </c>
      <c r="E271" s="118">
        <f>SUM(E272:E273)</f>
        <v>0</v>
      </c>
      <c r="F271" s="118">
        <f>SUM(F272:F273)</f>
        <v>0</v>
      </c>
      <c r="G271" s="118">
        <f t="shared" si="140"/>
        <v>0</v>
      </c>
      <c r="H271" s="118">
        <f>SUM(H272:H273)</f>
        <v>0</v>
      </c>
      <c r="I271" s="118">
        <f>SUM(I272:I273)</f>
        <v>0</v>
      </c>
      <c r="J271" s="118">
        <f t="shared" si="141"/>
        <v>0</v>
      </c>
      <c r="K271" s="118">
        <f>SUM(K272:K273)</f>
        <v>0</v>
      </c>
      <c r="L271" s="118">
        <f>SUM(L272:L273)</f>
        <v>0</v>
      </c>
      <c r="M271" s="118">
        <f t="shared" si="142"/>
        <v>0</v>
      </c>
      <c r="N271" s="118">
        <f>SUM(N272:N273)</f>
        <v>32853</v>
      </c>
      <c r="O271" s="118">
        <f>SUM(O272:O273)</f>
        <v>33238</v>
      </c>
      <c r="P271" s="118">
        <f t="shared" si="143"/>
        <v>385</v>
      </c>
      <c r="Q271" s="118">
        <f>SUM(Q272:Q273)</f>
        <v>0</v>
      </c>
      <c r="R271" s="118">
        <f>SUM(R272:R273)</f>
        <v>0</v>
      </c>
      <c r="S271" s="118">
        <f t="shared" si="144"/>
        <v>0</v>
      </c>
      <c r="T271" s="118">
        <f>SUM(T272:T273)</f>
        <v>0</v>
      </c>
      <c r="U271" s="118">
        <f>SUM(U272:U273)</f>
        <v>0</v>
      </c>
      <c r="V271" s="118">
        <f t="shared" si="145"/>
        <v>0</v>
      </c>
      <c r="W271" s="118">
        <f>SUM(W272:W273)</f>
        <v>0</v>
      </c>
      <c r="X271" s="118">
        <f>SUM(X272:X273)</f>
        <v>0</v>
      </c>
      <c r="Y271" s="118">
        <f t="shared" si="146"/>
        <v>0</v>
      </c>
      <c r="Z271" s="118">
        <f>SUM(Z272:Z273)</f>
        <v>0</v>
      </c>
      <c r="AA271" s="118">
        <f>SUM(AA272:AA273)</f>
        <v>0</v>
      </c>
      <c r="AB271" s="118">
        <f t="shared" si="147"/>
        <v>0</v>
      </c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  <c r="AV271" s="116"/>
      <c r="AW271" s="116"/>
      <c r="AX271" s="116"/>
      <c r="AY271" s="116"/>
      <c r="AZ271" s="116"/>
      <c r="BA271" s="116"/>
      <c r="BB271" s="116"/>
      <c r="BC271" s="116"/>
      <c r="BD271" s="116"/>
      <c r="BE271" s="116"/>
      <c r="BF271" s="116"/>
      <c r="BG271" s="116"/>
      <c r="BH271" s="116"/>
      <c r="BI271" s="116"/>
      <c r="BJ271" s="116"/>
      <c r="BK271" s="116"/>
      <c r="BL271" s="116"/>
      <c r="BM271" s="116"/>
      <c r="BN271" s="116"/>
      <c r="BO271" s="116"/>
      <c r="BP271" s="116"/>
      <c r="BQ271" s="116"/>
      <c r="BR271" s="116"/>
      <c r="BS271" s="116"/>
      <c r="BT271" s="116"/>
      <c r="BU271" s="116"/>
      <c r="BV271" s="116"/>
      <c r="BW271" s="116"/>
      <c r="BX271" s="116"/>
      <c r="BY271" s="116"/>
      <c r="BZ271" s="116"/>
      <c r="CA271" s="116"/>
      <c r="CB271" s="116"/>
      <c r="CC271" s="116"/>
      <c r="CD271" s="116"/>
      <c r="CE271" s="116"/>
      <c r="CF271" s="116"/>
      <c r="CG271" s="116"/>
      <c r="CH271" s="116"/>
      <c r="CI271" s="116"/>
      <c r="CJ271" s="116"/>
      <c r="CK271" s="116"/>
      <c r="CL271" s="116"/>
      <c r="CM271" s="116"/>
      <c r="CN271" s="116"/>
      <c r="CO271" s="116"/>
      <c r="CP271" s="116"/>
      <c r="CQ271" s="116"/>
      <c r="CR271" s="116"/>
      <c r="CS271" s="116"/>
      <c r="CT271" s="116"/>
      <c r="CU271" s="116"/>
      <c r="CV271" s="116"/>
      <c r="CW271" s="116"/>
      <c r="CX271" s="116"/>
      <c r="CY271" s="116"/>
      <c r="CZ271" s="116"/>
      <c r="DA271" s="116"/>
      <c r="DB271" s="116"/>
      <c r="DC271" s="116"/>
      <c r="DD271" s="116"/>
      <c r="DE271" s="116"/>
      <c r="DF271" s="116"/>
      <c r="DG271" s="116"/>
      <c r="DH271" s="116"/>
      <c r="DI271" s="116"/>
      <c r="DJ271" s="116"/>
      <c r="DK271" s="116"/>
      <c r="DL271" s="116"/>
      <c r="DM271" s="116"/>
      <c r="DN271" s="116"/>
      <c r="DO271" s="116"/>
      <c r="DP271" s="116"/>
      <c r="DQ271" s="116"/>
      <c r="DR271" s="116"/>
      <c r="DS271" s="116"/>
      <c r="DT271" s="116"/>
      <c r="DU271" s="116"/>
      <c r="DV271" s="116"/>
      <c r="DW271" s="116"/>
      <c r="DX271" s="116"/>
      <c r="DY271" s="116"/>
      <c r="DZ271" s="116"/>
      <c r="EA271" s="116"/>
      <c r="EB271" s="116"/>
      <c r="EC271" s="116"/>
      <c r="ED271" s="116"/>
      <c r="EE271" s="116"/>
      <c r="EF271" s="116"/>
      <c r="EG271" s="116"/>
      <c r="EH271" s="116"/>
      <c r="EI271" s="116"/>
      <c r="EJ271" s="116"/>
      <c r="EK271" s="116"/>
      <c r="EL271" s="116"/>
      <c r="EM271" s="116"/>
      <c r="EN271" s="116"/>
      <c r="EO271" s="116"/>
      <c r="EP271" s="116"/>
      <c r="EQ271" s="116"/>
      <c r="ER271" s="116"/>
      <c r="ES271" s="116"/>
      <c r="ET271" s="116"/>
      <c r="EU271" s="116"/>
      <c r="EV271" s="116"/>
      <c r="EW271" s="116"/>
      <c r="EX271" s="116"/>
      <c r="EY271" s="116"/>
      <c r="EZ271" s="116"/>
      <c r="FA271" s="116"/>
      <c r="FB271" s="116"/>
      <c r="FC271" s="116"/>
      <c r="FD271" s="116"/>
      <c r="FE271" s="116"/>
      <c r="FF271" s="116"/>
      <c r="FG271" s="116"/>
      <c r="FH271" s="116"/>
      <c r="FI271" s="116"/>
      <c r="FJ271" s="116"/>
      <c r="FK271" s="116"/>
      <c r="FL271" s="116"/>
      <c r="FM271" s="116"/>
      <c r="FN271" s="116"/>
      <c r="FO271" s="116"/>
      <c r="FP271" s="116"/>
      <c r="FQ271" s="116"/>
      <c r="FR271" s="116"/>
      <c r="FS271" s="116"/>
      <c r="FT271" s="116"/>
      <c r="FU271" s="116"/>
      <c r="FV271" s="116"/>
      <c r="FW271" s="116"/>
      <c r="FX271" s="116"/>
      <c r="FY271" s="116"/>
      <c r="FZ271" s="116"/>
      <c r="GA271" s="116"/>
      <c r="GB271" s="116"/>
      <c r="GC271" s="116"/>
      <c r="GD271" s="116"/>
      <c r="GE271" s="116"/>
      <c r="GF271" s="116"/>
      <c r="GG271" s="116"/>
    </row>
    <row r="272" spans="1:189" s="119" customFormat="1" ht="94.5" x14ac:dyDescent="0.25">
      <c r="A272" s="129" t="s">
        <v>339</v>
      </c>
      <c r="B272" s="125">
        <f t="shared" si="131"/>
        <v>30228</v>
      </c>
      <c r="C272" s="125">
        <f t="shared" si="131"/>
        <v>31838</v>
      </c>
      <c r="D272" s="125">
        <f t="shared" si="131"/>
        <v>1610</v>
      </c>
      <c r="E272" s="125"/>
      <c r="F272" s="125"/>
      <c r="G272" s="125">
        <f t="shared" si="140"/>
        <v>0</v>
      </c>
      <c r="H272" s="125"/>
      <c r="I272" s="125"/>
      <c r="J272" s="125">
        <f t="shared" si="141"/>
        <v>0</v>
      </c>
      <c r="K272" s="125"/>
      <c r="L272" s="125"/>
      <c r="M272" s="125">
        <f t="shared" si="142"/>
        <v>0</v>
      </c>
      <c r="N272" s="125">
        <v>30228</v>
      </c>
      <c r="O272" s="125">
        <f>30228+1610</f>
        <v>31838</v>
      </c>
      <c r="P272" s="125">
        <f t="shared" si="143"/>
        <v>1610</v>
      </c>
      <c r="Q272" s="125"/>
      <c r="R272" s="125"/>
      <c r="S272" s="125">
        <f t="shared" si="144"/>
        <v>0</v>
      </c>
      <c r="T272" s="125"/>
      <c r="U272" s="125"/>
      <c r="V272" s="125">
        <f t="shared" si="145"/>
        <v>0</v>
      </c>
      <c r="W272" s="125"/>
      <c r="X272" s="125"/>
      <c r="Y272" s="125">
        <f t="shared" si="146"/>
        <v>0</v>
      </c>
      <c r="Z272" s="125"/>
      <c r="AA272" s="125"/>
      <c r="AB272" s="125">
        <f t="shared" si="147"/>
        <v>0</v>
      </c>
    </row>
    <row r="273" spans="1:189" s="119" customFormat="1" ht="94.5" x14ac:dyDescent="0.25">
      <c r="A273" s="126" t="s">
        <v>340</v>
      </c>
      <c r="B273" s="122">
        <f t="shared" si="131"/>
        <v>2625</v>
      </c>
      <c r="C273" s="122">
        <f t="shared" si="131"/>
        <v>1400</v>
      </c>
      <c r="D273" s="122">
        <f t="shared" si="131"/>
        <v>-1225</v>
      </c>
      <c r="E273" s="122"/>
      <c r="F273" s="122"/>
      <c r="G273" s="122">
        <f t="shared" si="140"/>
        <v>0</v>
      </c>
      <c r="H273" s="122"/>
      <c r="I273" s="122"/>
      <c r="J273" s="122">
        <f t="shared" si="141"/>
        <v>0</v>
      </c>
      <c r="K273" s="122"/>
      <c r="L273" s="122"/>
      <c r="M273" s="122">
        <f t="shared" si="142"/>
        <v>0</v>
      </c>
      <c r="N273" s="122">
        <v>2625</v>
      </c>
      <c r="O273" s="122">
        <f>2625-1225</f>
        <v>1400</v>
      </c>
      <c r="P273" s="122">
        <f t="shared" si="143"/>
        <v>-1225</v>
      </c>
      <c r="Q273" s="122"/>
      <c r="R273" s="122"/>
      <c r="S273" s="122">
        <f t="shared" si="144"/>
        <v>0</v>
      </c>
      <c r="T273" s="122"/>
      <c r="U273" s="122"/>
      <c r="V273" s="122">
        <f t="shared" si="145"/>
        <v>0</v>
      </c>
      <c r="W273" s="122"/>
      <c r="X273" s="122"/>
      <c r="Y273" s="122">
        <f t="shared" si="146"/>
        <v>0</v>
      </c>
      <c r="Z273" s="122"/>
      <c r="AA273" s="122"/>
      <c r="AB273" s="122">
        <f t="shared" si="147"/>
        <v>0</v>
      </c>
    </row>
    <row r="274" spans="1:189" s="119" customFormat="1" x14ac:dyDescent="0.25">
      <c r="A274" s="117" t="s">
        <v>282</v>
      </c>
      <c r="B274" s="118">
        <f t="shared" si="131"/>
        <v>188857</v>
      </c>
      <c r="C274" s="118">
        <f t="shared" si="131"/>
        <v>27000</v>
      </c>
      <c r="D274" s="118">
        <f t="shared" si="131"/>
        <v>-161857</v>
      </c>
      <c r="E274" s="118">
        <f t="shared" ref="E274:AA274" si="213">SUM(E275:E276)</f>
        <v>0</v>
      </c>
      <c r="F274" s="118">
        <f t="shared" si="213"/>
        <v>0</v>
      </c>
      <c r="G274" s="118">
        <f t="shared" si="140"/>
        <v>0</v>
      </c>
      <c r="H274" s="118">
        <f t="shared" ref="H274" si="214">SUM(H275:H276)</f>
        <v>27000</v>
      </c>
      <c r="I274" s="118">
        <f t="shared" si="213"/>
        <v>27000</v>
      </c>
      <c r="J274" s="118">
        <f t="shared" si="141"/>
        <v>0</v>
      </c>
      <c r="K274" s="118">
        <f t="shared" ref="K274" si="215">SUM(K275:K276)</f>
        <v>0</v>
      </c>
      <c r="L274" s="118">
        <f t="shared" si="213"/>
        <v>0</v>
      </c>
      <c r="M274" s="118">
        <f t="shared" si="142"/>
        <v>0</v>
      </c>
      <c r="N274" s="118">
        <f t="shared" ref="N274" si="216">SUM(N275:N276)</f>
        <v>161857</v>
      </c>
      <c r="O274" s="118">
        <f t="shared" si="213"/>
        <v>0</v>
      </c>
      <c r="P274" s="118">
        <f t="shared" si="143"/>
        <v>-161857</v>
      </c>
      <c r="Q274" s="118">
        <f t="shared" ref="Q274" si="217">SUM(Q275:Q276)</f>
        <v>0</v>
      </c>
      <c r="R274" s="118">
        <f t="shared" si="213"/>
        <v>0</v>
      </c>
      <c r="S274" s="118">
        <f t="shared" si="144"/>
        <v>0</v>
      </c>
      <c r="T274" s="118">
        <f t="shared" ref="T274" si="218">SUM(T275:T276)</f>
        <v>0</v>
      </c>
      <c r="U274" s="118">
        <f t="shared" si="213"/>
        <v>0</v>
      </c>
      <c r="V274" s="118">
        <f t="shared" si="145"/>
        <v>0</v>
      </c>
      <c r="W274" s="118">
        <f t="shared" ref="W274:X274" si="219">SUM(W275:W276)</f>
        <v>0</v>
      </c>
      <c r="X274" s="118">
        <f t="shared" si="219"/>
        <v>0</v>
      </c>
      <c r="Y274" s="118">
        <f t="shared" si="146"/>
        <v>0</v>
      </c>
      <c r="Z274" s="118">
        <f t="shared" ref="Z274" si="220">SUM(Z275:Z276)</f>
        <v>0</v>
      </c>
      <c r="AA274" s="118">
        <f t="shared" si="213"/>
        <v>0</v>
      </c>
      <c r="AB274" s="118">
        <f t="shared" si="147"/>
        <v>0</v>
      </c>
    </row>
    <row r="275" spans="1:189" s="119" customFormat="1" ht="63" x14ac:dyDescent="0.25">
      <c r="A275" s="132" t="s">
        <v>341</v>
      </c>
      <c r="B275" s="125">
        <f t="shared" si="131"/>
        <v>27000</v>
      </c>
      <c r="C275" s="125">
        <f t="shared" si="131"/>
        <v>27000</v>
      </c>
      <c r="D275" s="125">
        <f t="shared" si="131"/>
        <v>0</v>
      </c>
      <c r="E275" s="125"/>
      <c r="F275" s="125"/>
      <c r="G275" s="125">
        <f t="shared" si="140"/>
        <v>0</v>
      </c>
      <c r="H275" s="125">
        <v>27000</v>
      </c>
      <c r="I275" s="125">
        <v>27000</v>
      </c>
      <c r="J275" s="125">
        <f t="shared" si="141"/>
        <v>0</v>
      </c>
      <c r="K275" s="125"/>
      <c r="L275" s="125"/>
      <c r="M275" s="125">
        <f t="shared" si="142"/>
        <v>0</v>
      </c>
      <c r="N275" s="125"/>
      <c r="O275" s="125"/>
      <c r="P275" s="125">
        <f t="shared" si="143"/>
        <v>0</v>
      </c>
      <c r="Q275" s="125"/>
      <c r="R275" s="125"/>
      <c r="S275" s="125">
        <f t="shared" si="144"/>
        <v>0</v>
      </c>
      <c r="T275" s="125"/>
      <c r="U275" s="125"/>
      <c r="V275" s="125">
        <f t="shared" si="145"/>
        <v>0</v>
      </c>
      <c r="W275" s="125"/>
      <c r="X275" s="125"/>
      <c r="Y275" s="125">
        <f t="shared" si="146"/>
        <v>0</v>
      </c>
      <c r="Z275" s="125"/>
      <c r="AA275" s="125"/>
      <c r="AB275" s="125">
        <f t="shared" si="147"/>
        <v>0</v>
      </c>
    </row>
    <row r="276" spans="1:189" s="119" customFormat="1" ht="78.75" x14ac:dyDescent="0.25">
      <c r="A276" s="129" t="s">
        <v>342</v>
      </c>
      <c r="B276" s="125">
        <f t="shared" si="131"/>
        <v>161857</v>
      </c>
      <c r="C276" s="125">
        <f t="shared" si="131"/>
        <v>0</v>
      </c>
      <c r="D276" s="125">
        <f t="shared" si="131"/>
        <v>-161857</v>
      </c>
      <c r="E276" s="125"/>
      <c r="F276" s="125"/>
      <c r="G276" s="125">
        <f t="shared" si="140"/>
        <v>0</v>
      </c>
      <c r="H276" s="125"/>
      <c r="I276" s="125"/>
      <c r="J276" s="125">
        <f t="shared" si="141"/>
        <v>0</v>
      </c>
      <c r="K276" s="125"/>
      <c r="L276" s="125"/>
      <c r="M276" s="125">
        <f t="shared" si="142"/>
        <v>0</v>
      </c>
      <c r="N276" s="125">
        <v>161857</v>
      </c>
      <c r="O276" s="125">
        <f>161857-161857</f>
        <v>0</v>
      </c>
      <c r="P276" s="125">
        <f t="shared" si="143"/>
        <v>-161857</v>
      </c>
      <c r="Q276" s="125"/>
      <c r="R276" s="125"/>
      <c r="S276" s="125">
        <f t="shared" si="144"/>
        <v>0</v>
      </c>
      <c r="T276" s="125"/>
      <c r="U276" s="125"/>
      <c r="V276" s="125">
        <f t="shared" si="145"/>
        <v>0</v>
      </c>
      <c r="W276" s="125"/>
      <c r="X276" s="125"/>
      <c r="Y276" s="125">
        <f t="shared" si="146"/>
        <v>0</v>
      </c>
      <c r="Z276" s="125"/>
      <c r="AA276" s="125"/>
      <c r="AB276" s="125">
        <f t="shared" si="147"/>
        <v>0</v>
      </c>
    </row>
    <row r="277" spans="1:189" s="119" customFormat="1" x14ac:dyDescent="0.25">
      <c r="A277" s="117" t="s">
        <v>343</v>
      </c>
      <c r="B277" s="118">
        <f t="shared" si="131"/>
        <v>24561</v>
      </c>
      <c r="C277" s="118">
        <f t="shared" si="131"/>
        <v>0</v>
      </c>
      <c r="D277" s="118">
        <f t="shared" si="131"/>
        <v>-24561</v>
      </c>
      <c r="E277" s="118">
        <f t="shared" ref="E277:AA277" si="221">SUM(E278:E278)</f>
        <v>0</v>
      </c>
      <c r="F277" s="118">
        <f t="shared" si="221"/>
        <v>0</v>
      </c>
      <c r="G277" s="118">
        <f t="shared" si="140"/>
        <v>0</v>
      </c>
      <c r="H277" s="118">
        <f t="shared" si="221"/>
        <v>0</v>
      </c>
      <c r="I277" s="118">
        <f t="shared" si="221"/>
        <v>0</v>
      </c>
      <c r="J277" s="118">
        <f t="shared" si="141"/>
        <v>0</v>
      </c>
      <c r="K277" s="118">
        <f t="shared" si="221"/>
        <v>0</v>
      </c>
      <c r="L277" s="118">
        <f t="shared" si="221"/>
        <v>0</v>
      </c>
      <c r="M277" s="118">
        <f t="shared" si="142"/>
        <v>0</v>
      </c>
      <c r="N277" s="118">
        <f t="shared" si="221"/>
        <v>24561</v>
      </c>
      <c r="O277" s="118">
        <f t="shared" si="221"/>
        <v>0</v>
      </c>
      <c r="P277" s="118">
        <f t="shared" si="143"/>
        <v>-24561</v>
      </c>
      <c r="Q277" s="118">
        <f t="shared" si="221"/>
        <v>0</v>
      </c>
      <c r="R277" s="118">
        <f t="shared" si="221"/>
        <v>0</v>
      </c>
      <c r="S277" s="118">
        <f t="shared" si="144"/>
        <v>0</v>
      </c>
      <c r="T277" s="118">
        <f t="shared" si="221"/>
        <v>0</v>
      </c>
      <c r="U277" s="118">
        <f t="shared" si="221"/>
        <v>0</v>
      </c>
      <c r="V277" s="118">
        <f t="shared" si="145"/>
        <v>0</v>
      </c>
      <c r="W277" s="118">
        <f t="shared" si="221"/>
        <v>0</v>
      </c>
      <c r="X277" s="118">
        <f t="shared" si="221"/>
        <v>0</v>
      </c>
      <c r="Y277" s="118">
        <f t="shared" si="146"/>
        <v>0</v>
      </c>
      <c r="Z277" s="118">
        <f t="shared" si="221"/>
        <v>0</v>
      </c>
      <c r="AA277" s="118">
        <f t="shared" si="221"/>
        <v>0</v>
      </c>
      <c r="AB277" s="118">
        <f t="shared" si="147"/>
        <v>0</v>
      </c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  <c r="AV277" s="116"/>
      <c r="AW277" s="116"/>
      <c r="AX277" s="116"/>
      <c r="AY277" s="116"/>
      <c r="AZ277" s="116"/>
      <c r="BA277" s="116"/>
      <c r="BB277" s="116"/>
      <c r="BC277" s="116"/>
      <c r="BD277" s="116"/>
      <c r="BE277" s="116"/>
      <c r="BF277" s="116"/>
      <c r="BG277" s="116"/>
      <c r="BH277" s="116"/>
      <c r="BI277" s="116"/>
      <c r="BJ277" s="116"/>
      <c r="BK277" s="116"/>
      <c r="BL277" s="116"/>
      <c r="BM277" s="116"/>
      <c r="BN277" s="116"/>
      <c r="BO277" s="116"/>
      <c r="BP277" s="116"/>
      <c r="BQ277" s="116"/>
      <c r="BR277" s="116"/>
      <c r="BS277" s="116"/>
      <c r="BT277" s="116"/>
      <c r="BU277" s="116"/>
      <c r="BV277" s="116"/>
      <c r="BW277" s="116"/>
      <c r="BX277" s="116"/>
      <c r="BY277" s="116"/>
      <c r="BZ277" s="116"/>
      <c r="CA277" s="116"/>
      <c r="CB277" s="116"/>
      <c r="CC277" s="116"/>
      <c r="CD277" s="116"/>
      <c r="CE277" s="116"/>
      <c r="CF277" s="116"/>
      <c r="CG277" s="116"/>
      <c r="CH277" s="116"/>
      <c r="CI277" s="116"/>
      <c r="CJ277" s="116"/>
      <c r="CK277" s="116"/>
      <c r="CL277" s="116"/>
      <c r="CM277" s="116"/>
      <c r="CN277" s="116"/>
      <c r="CO277" s="116"/>
      <c r="CP277" s="116"/>
      <c r="CQ277" s="116"/>
      <c r="CR277" s="116"/>
      <c r="CS277" s="116"/>
      <c r="CT277" s="116"/>
      <c r="CU277" s="116"/>
      <c r="CV277" s="116"/>
      <c r="CW277" s="116"/>
      <c r="CX277" s="116"/>
      <c r="CY277" s="116"/>
      <c r="CZ277" s="116"/>
      <c r="DA277" s="116"/>
      <c r="DB277" s="116"/>
      <c r="DC277" s="116"/>
      <c r="DD277" s="116"/>
      <c r="DE277" s="116"/>
      <c r="DF277" s="116"/>
      <c r="DG277" s="116"/>
      <c r="DH277" s="116"/>
      <c r="DI277" s="116"/>
      <c r="DJ277" s="116"/>
      <c r="DK277" s="116"/>
      <c r="DL277" s="116"/>
      <c r="DM277" s="116"/>
      <c r="DN277" s="116"/>
      <c r="DO277" s="116"/>
      <c r="DP277" s="116"/>
      <c r="DQ277" s="116"/>
      <c r="DR277" s="116"/>
      <c r="DS277" s="116"/>
      <c r="DT277" s="116"/>
      <c r="DU277" s="116"/>
      <c r="DV277" s="116"/>
      <c r="DW277" s="116"/>
      <c r="DX277" s="116"/>
      <c r="DY277" s="116"/>
      <c r="DZ277" s="116"/>
      <c r="EA277" s="116"/>
      <c r="EB277" s="116"/>
      <c r="EC277" s="116"/>
      <c r="ED277" s="116"/>
      <c r="EE277" s="116"/>
      <c r="EF277" s="116"/>
      <c r="EG277" s="116"/>
      <c r="EH277" s="116"/>
      <c r="EI277" s="116"/>
      <c r="EJ277" s="116"/>
      <c r="EK277" s="116"/>
      <c r="EL277" s="116"/>
      <c r="EM277" s="116"/>
      <c r="EN277" s="116"/>
      <c r="EO277" s="116"/>
      <c r="EP277" s="116"/>
      <c r="EQ277" s="116"/>
      <c r="ER277" s="116"/>
      <c r="ES277" s="116"/>
      <c r="ET277" s="116"/>
      <c r="EU277" s="116"/>
      <c r="EV277" s="116"/>
      <c r="EW277" s="116"/>
      <c r="EX277" s="116"/>
      <c r="EY277" s="116"/>
      <c r="EZ277" s="116"/>
      <c r="FA277" s="116"/>
      <c r="FB277" s="116"/>
      <c r="FC277" s="116"/>
      <c r="FD277" s="116"/>
      <c r="FE277" s="116"/>
      <c r="FF277" s="116"/>
      <c r="FG277" s="116"/>
      <c r="FH277" s="116"/>
      <c r="FI277" s="116"/>
      <c r="FJ277" s="116"/>
      <c r="FK277" s="116"/>
      <c r="FL277" s="116"/>
      <c r="FM277" s="116"/>
      <c r="FN277" s="116"/>
      <c r="FO277" s="116"/>
      <c r="FP277" s="116"/>
      <c r="FQ277" s="116"/>
      <c r="FR277" s="116"/>
      <c r="FS277" s="116"/>
      <c r="FT277" s="116"/>
      <c r="FU277" s="116"/>
      <c r="FV277" s="116"/>
      <c r="FW277" s="116"/>
      <c r="FX277" s="116"/>
      <c r="FY277" s="116"/>
      <c r="FZ277" s="116"/>
      <c r="GA277" s="116"/>
      <c r="GB277" s="116"/>
      <c r="GC277" s="116"/>
      <c r="GD277" s="116"/>
      <c r="GE277" s="116"/>
      <c r="GF277" s="116"/>
      <c r="GG277" s="116"/>
    </row>
    <row r="278" spans="1:189" s="119" customFormat="1" ht="78.75" x14ac:dyDescent="0.25">
      <c r="A278" s="124" t="s">
        <v>344</v>
      </c>
      <c r="B278" s="125">
        <f t="shared" si="131"/>
        <v>24561</v>
      </c>
      <c r="C278" s="125">
        <f t="shared" si="131"/>
        <v>0</v>
      </c>
      <c r="D278" s="125">
        <f t="shared" si="131"/>
        <v>-24561</v>
      </c>
      <c r="E278" s="125"/>
      <c r="F278" s="125"/>
      <c r="G278" s="125">
        <f t="shared" si="140"/>
        <v>0</v>
      </c>
      <c r="H278" s="125"/>
      <c r="I278" s="125"/>
      <c r="J278" s="125">
        <f t="shared" si="141"/>
        <v>0</v>
      </c>
      <c r="K278" s="125"/>
      <c r="L278" s="125"/>
      <c r="M278" s="125">
        <f t="shared" si="142"/>
        <v>0</v>
      </c>
      <c r="N278" s="125">
        <v>24561</v>
      </c>
      <c r="O278" s="125">
        <f>24561-24561</f>
        <v>0</v>
      </c>
      <c r="P278" s="125">
        <f t="shared" si="143"/>
        <v>-24561</v>
      </c>
      <c r="Q278" s="125"/>
      <c r="R278" s="125"/>
      <c r="S278" s="125">
        <f t="shared" si="144"/>
        <v>0</v>
      </c>
      <c r="T278" s="125"/>
      <c r="U278" s="125"/>
      <c r="V278" s="125">
        <f t="shared" si="145"/>
        <v>0</v>
      </c>
      <c r="W278" s="125"/>
      <c r="X278" s="125"/>
      <c r="Y278" s="125">
        <f t="shared" si="146"/>
        <v>0</v>
      </c>
      <c r="Z278" s="125"/>
      <c r="AA278" s="125"/>
      <c r="AB278" s="125">
        <f t="shared" si="147"/>
        <v>0</v>
      </c>
      <c r="FN278" s="116"/>
      <c r="FO278" s="116"/>
      <c r="FP278" s="116"/>
      <c r="FQ278" s="116"/>
      <c r="FR278" s="116"/>
      <c r="FS278" s="116"/>
      <c r="FT278" s="116"/>
      <c r="FU278" s="116"/>
      <c r="FV278" s="116"/>
      <c r="FW278" s="116"/>
      <c r="FX278" s="116"/>
      <c r="FY278" s="116"/>
      <c r="FZ278" s="116"/>
      <c r="GA278" s="116"/>
      <c r="GB278" s="116"/>
      <c r="GC278" s="116"/>
      <c r="GD278" s="116"/>
      <c r="GE278" s="116"/>
      <c r="GF278" s="116"/>
      <c r="GG278" s="116"/>
    </row>
    <row r="279" spans="1:189" s="119" customFormat="1" ht="31.5" x14ac:dyDescent="0.25">
      <c r="A279" s="117" t="s">
        <v>177</v>
      </c>
      <c r="B279" s="118">
        <f t="shared" si="131"/>
        <v>6510556</v>
      </c>
      <c r="C279" s="118">
        <f t="shared" si="131"/>
        <v>6514134</v>
      </c>
      <c r="D279" s="118">
        <f t="shared" si="131"/>
        <v>3578</v>
      </c>
      <c r="E279" s="118">
        <f>SUM(E280,E283,E288,E297,E292,E312)</f>
        <v>388303</v>
      </c>
      <c r="F279" s="118">
        <f>SUM(F280,F283,F288,F297,F292,F312)</f>
        <v>388303</v>
      </c>
      <c r="G279" s="118">
        <f t="shared" si="140"/>
        <v>0</v>
      </c>
      <c r="H279" s="118">
        <f t="shared" ref="H279" si="222">SUM(H280,H283,H288,H297,H292,H312)</f>
        <v>282982</v>
      </c>
      <c r="I279" s="118">
        <f>SUM(I280,I283,I288,I297,I292,I312)</f>
        <v>261067</v>
      </c>
      <c r="J279" s="118">
        <f t="shared" si="141"/>
        <v>-21915</v>
      </c>
      <c r="K279" s="118">
        <f t="shared" ref="K279" si="223">SUM(K280,K283,K288,K297,K292,K312)</f>
        <v>237986</v>
      </c>
      <c r="L279" s="118">
        <f>SUM(L280,L283,L288,L297,L292,L312)</f>
        <v>258479</v>
      </c>
      <c r="M279" s="118">
        <f t="shared" si="142"/>
        <v>20493</v>
      </c>
      <c r="N279" s="118">
        <f t="shared" ref="N279" si="224">SUM(N280,N283,N288,N297,N292,N312)</f>
        <v>1413680</v>
      </c>
      <c r="O279" s="118">
        <f>SUM(O280,O283,O288,O297,O292,O312)</f>
        <v>1413680</v>
      </c>
      <c r="P279" s="118">
        <f t="shared" si="143"/>
        <v>0</v>
      </c>
      <c r="Q279" s="118">
        <f t="shared" ref="Q279" si="225">SUM(Q280,Q283,Q288,Q297,Q292,Q312)</f>
        <v>0</v>
      </c>
      <c r="R279" s="118">
        <f>SUM(R280,R283,R288,R297,R292,R312)</f>
        <v>0</v>
      </c>
      <c r="S279" s="118">
        <f t="shared" si="144"/>
        <v>0</v>
      </c>
      <c r="T279" s="118">
        <f t="shared" ref="T279" si="226">SUM(T280,T283,T288,T297,T292,T312)</f>
        <v>3672605</v>
      </c>
      <c r="U279" s="118">
        <f>SUM(U280,U283,U288,U297,U292,U312)</f>
        <v>3672605</v>
      </c>
      <c r="V279" s="118">
        <f t="shared" si="145"/>
        <v>0</v>
      </c>
      <c r="W279" s="118">
        <f t="shared" ref="W279" si="227">SUM(W280,W283,W288,W297,W292,W312)</f>
        <v>5000</v>
      </c>
      <c r="X279" s="118">
        <f>SUM(X280,X283,X288,X297,X292,X312)</f>
        <v>10000</v>
      </c>
      <c r="Y279" s="118">
        <f t="shared" si="146"/>
        <v>5000</v>
      </c>
      <c r="Z279" s="118">
        <f t="shared" ref="Z279" si="228">SUM(Z280,Z283,Z288,Z297,Z292,Z312)</f>
        <v>510000</v>
      </c>
      <c r="AA279" s="118">
        <f>SUM(AA280,AA283,AA288,AA297,AA292,AA312)</f>
        <v>510000</v>
      </c>
      <c r="AB279" s="118">
        <f t="shared" si="147"/>
        <v>0</v>
      </c>
    </row>
    <row r="280" spans="1:189" s="116" customFormat="1" x14ac:dyDescent="0.25">
      <c r="A280" s="117" t="s">
        <v>265</v>
      </c>
      <c r="B280" s="118">
        <f t="shared" si="131"/>
        <v>2994</v>
      </c>
      <c r="C280" s="118">
        <f t="shared" si="131"/>
        <v>2994</v>
      </c>
      <c r="D280" s="118">
        <f t="shared" si="131"/>
        <v>0</v>
      </c>
      <c r="E280" s="118">
        <f>SUM(E281:E282)</f>
        <v>0</v>
      </c>
      <c r="F280" s="118">
        <f>SUM(F281:F282)</f>
        <v>0</v>
      </c>
      <c r="G280" s="118">
        <f t="shared" si="140"/>
        <v>0</v>
      </c>
      <c r="H280" s="118">
        <f>SUM(H281:H282)</f>
        <v>0</v>
      </c>
      <c r="I280" s="118">
        <f>SUM(I281:I282)</f>
        <v>0</v>
      </c>
      <c r="J280" s="118">
        <f t="shared" si="141"/>
        <v>0</v>
      </c>
      <c r="K280" s="118">
        <f>SUM(K281:K282)</f>
        <v>650</v>
      </c>
      <c r="L280" s="118">
        <f>SUM(L281:L282)</f>
        <v>650</v>
      </c>
      <c r="M280" s="118">
        <f t="shared" si="142"/>
        <v>0</v>
      </c>
      <c r="N280" s="118">
        <f>SUM(N281:N282)</f>
        <v>2344</v>
      </c>
      <c r="O280" s="118">
        <f>SUM(O281:O282)</f>
        <v>2344</v>
      </c>
      <c r="P280" s="118">
        <f t="shared" si="143"/>
        <v>0</v>
      </c>
      <c r="Q280" s="118">
        <f>SUM(Q281:Q282)</f>
        <v>0</v>
      </c>
      <c r="R280" s="118">
        <f>SUM(R281:R282)</f>
        <v>0</v>
      </c>
      <c r="S280" s="118">
        <f t="shared" si="144"/>
        <v>0</v>
      </c>
      <c r="T280" s="118">
        <f>SUM(T281:T282)</f>
        <v>0</v>
      </c>
      <c r="U280" s="118">
        <f>SUM(U281:U282)</f>
        <v>0</v>
      </c>
      <c r="V280" s="118">
        <f t="shared" si="145"/>
        <v>0</v>
      </c>
      <c r="W280" s="118">
        <f>SUM(W281:W282)</f>
        <v>0</v>
      </c>
      <c r="X280" s="118">
        <f>SUM(X281:X282)</f>
        <v>0</v>
      </c>
      <c r="Y280" s="118">
        <f t="shared" si="146"/>
        <v>0</v>
      </c>
      <c r="Z280" s="118">
        <f>SUM(Z281:Z282)</f>
        <v>0</v>
      </c>
      <c r="AA280" s="118">
        <f>SUM(AA281:AA282)</f>
        <v>0</v>
      </c>
      <c r="AB280" s="118">
        <f t="shared" si="147"/>
        <v>0</v>
      </c>
      <c r="AC280" s="119"/>
      <c r="AD280" s="119"/>
      <c r="AE280" s="119"/>
      <c r="AF280" s="119"/>
      <c r="AG280" s="119"/>
      <c r="AH280" s="119"/>
      <c r="AI280" s="119"/>
      <c r="AJ280" s="119"/>
      <c r="AK280" s="119"/>
      <c r="AL280" s="119"/>
      <c r="AM280" s="119"/>
      <c r="AN280" s="119"/>
      <c r="AO280" s="119"/>
      <c r="AP280" s="119"/>
      <c r="AQ280" s="119"/>
      <c r="AR280" s="119"/>
      <c r="AS280" s="119"/>
      <c r="AT280" s="119"/>
      <c r="AU280" s="119"/>
      <c r="AV280" s="119"/>
      <c r="AW280" s="119"/>
      <c r="AX280" s="119"/>
      <c r="AY280" s="119"/>
      <c r="AZ280" s="119"/>
      <c r="BA280" s="119"/>
      <c r="BB280" s="119"/>
      <c r="BC280" s="119"/>
      <c r="BD280" s="119"/>
      <c r="BE280" s="119"/>
      <c r="BF280" s="119"/>
      <c r="BG280" s="119"/>
      <c r="BH280" s="119"/>
      <c r="BI280" s="119"/>
      <c r="BJ280" s="119"/>
      <c r="BK280" s="119"/>
      <c r="BL280" s="119"/>
      <c r="BM280" s="119"/>
      <c r="BN280" s="119"/>
      <c r="BO280" s="119"/>
      <c r="BP280" s="119"/>
      <c r="BQ280" s="119"/>
      <c r="BR280" s="119"/>
      <c r="BS280" s="119"/>
      <c r="BT280" s="119"/>
      <c r="BU280" s="119"/>
      <c r="BV280" s="119"/>
      <c r="BW280" s="119"/>
      <c r="BX280" s="119"/>
      <c r="BY280" s="119"/>
      <c r="BZ280" s="119"/>
      <c r="CA280" s="119"/>
      <c r="CB280" s="119"/>
      <c r="CC280" s="119"/>
      <c r="CD280" s="119"/>
      <c r="CE280" s="119"/>
      <c r="CF280" s="119"/>
      <c r="CG280" s="119"/>
      <c r="CH280" s="119"/>
      <c r="CI280" s="119"/>
      <c r="CJ280" s="119"/>
      <c r="CK280" s="119"/>
      <c r="CL280" s="119"/>
      <c r="CM280" s="119"/>
      <c r="CN280" s="119"/>
      <c r="CO280" s="119"/>
      <c r="CP280" s="119"/>
      <c r="CQ280" s="119"/>
      <c r="CR280" s="119"/>
      <c r="CS280" s="119"/>
      <c r="CT280" s="119"/>
      <c r="CU280" s="119"/>
      <c r="CV280" s="119"/>
      <c r="CW280" s="119"/>
      <c r="CX280" s="119"/>
      <c r="CY280" s="119"/>
      <c r="CZ280" s="119"/>
      <c r="DA280" s="119"/>
      <c r="DB280" s="119"/>
      <c r="DC280" s="119"/>
      <c r="DD280" s="119"/>
      <c r="DE280" s="119"/>
      <c r="DF280" s="119"/>
      <c r="DG280" s="119"/>
      <c r="DH280" s="119"/>
      <c r="DI280" s="119"/>
      <c r="DJ280" s="119"/>
      <c r="DK280" s="119"/>
      <c r="DL280" s="119"/>
      <c r="DM280" s="119"/>
      <c r="DN280" s="119"/>
      <c r="DO280" s="119"/>
      <c r="DP280" s="119"/>
      <c r="DQ280" s="119"/>
      <c r="DR280" s="119"/>
      <c r="DS280" s="119"/>
      <c r="DT280" s="119"/>
      <c r="DU280" s="119"/>
      <c r="DV280" s="119"/>
      <c r="DW280" s="119"/>
      <c r="DX280" s="119"/>
      <c r="DY280" s="119"/>
      <c r="DZ280" s="119"/>
      <c r="EA280" s="119"/>
      <c r="EB280" s="119"/>
      <c r="EC280" s="119"/>
      <c r="ED280" s="119"/>
      <c r="EE280" s="119"/>
      <c r="EF280" s="119"/>
      <c r="EG280" s="119"/>
      <c r="EH280" s="119"/>
      <c r="EI280" s="119"/>
      <c r="EJ280" s="119"/>
      <c r="EK280" s="119"/>
      <c r="EL280" s="119"/>
      <c r="EM280" s="119"/>
      <c r="EN280" s="119"/>
      <c r="EO280" s="119"/>
      <c r="EP280" s="119"/>
      <c r="EQ280" s="119"/>
      <c r="ER280" s="119"/>
      <c r="ES280" s="119"/>
      <c r="ET280" s="119"/>
      <c r="EU280" s="119"/>
      <c r="EV280" s="119"/>
      <c r="EW280" s="119"/>
      <c r="EX280" s="119"/>
      <c r="EY280" s="119"/>
      <c r="EZ280" s="119"/>
      <c r="FA280" s="119"/>
      <c r="FB280" s="119"/>
      <c r="FC280" s="119"/>
      <c r="FD280" s="119"/>
      <c r="FE280" s="119"/>
      <c r="FF280" s="119"/>
      <c r="FG280" s="119"/>
      <c r="FH280" s="119"/>
      <c r="FI280" s="119"/>
      <c r="FJ280" s="119"/>
      <c r="FK280" s="119"/>
      <c r="FL280" s="119"/>
      <c r="FM280" s="119"/>
      <c r="FN280" s="119"/>
      <c r="FO280" s="119"/>
      <c r="FP280" s="119"/>
      <c r="FQ280" s="119"/>
      <c r="FR280" s="119"/>
      <c r="FS280" s="119"/>
      <c r="FT280" s="119"/>
      <c r="FU280" s="119"/>
      <c r="FV280" s="119"/>
      <c r="FW280" s="119"/>
      <c r="FX280" s="119"/>
      <c r="FY280" s="119"/>
      <c r="FZ280" s="119"/>
      <c r="GA280" s="119"/>
      <c r="GB280" s="119"/>
      <c r="GC280" s="119"/>
      <c r="GD280" s="119"/>
      <c r="GE280" s="119"/>
      <c r="GF280" s="119"/>
      <c r="GG280" s="119"/>
    </row>
    <row r="281" spans="1:189" s="119" customFormat="1" ht="31.5" x14ac:dyDescent="0.25">
      <c r="A281" s="132" t="s">
        <v>345</v>
      </c>
      <c r="B281" s="125">
        <f t="shared" si="131"/>
        <v>650</v>
      </c>
      <c r="C281" s="125">
        <f t="shared" si="131"/>
        <v>650</v>
      </c>
      <c r="D281" s="125">
        <f t="shared" si="131"/>
        <v>0</v>
      </c>
      <c r="E281" s="125"/>
      <c r="F281" s="125"/>
      <c r="G281" s="125">
        <f t="shared" si="140"/>
        <v>0</v>
      </c>
      <c r="H281" s="125"/>
      <c r="I281" s="125"/>
      <c r="J281" s="125">
        <f t="shared" si="141"/>
        <v>0</v>
      </c>
      <c r="K281" s="125">
        <v>650</v>
      </c>
      <c r="L281" s="125">
        <v>650</v>
      </c>
      <c r="M281" s="125">
        <f t="shared" si="142"/>
        <v>0</v>
      </c>
      <c r="N281" s="125"/>
      <c r="O281" s="125"/>
      <c r="P281" s="125">
        <f t="shared" si="143"/>
        <v>0</v>
      </c>
      <c r="Q281" s="125"/>
      <c r="R281" s="125"/>
      <c r="S281" s="125">
        <f t="shared" si="144"/>
        <v>0</v>
      </c>
      <c r="T281" s="125"/>
      <c r="U281" s="125"/>
      <c r="V281" s="125">
        <f t="shared" si="145"/>
        <v>0</v>
      </c>
      <c r="W281" s="125"/>
      <c r="X281" s="125"/>
      <c r="Y281" s="125">
        <f t="shared" si="146"/>
        <v>0</v>
      </c>
      <c r="Z281" s="125"/>
      <c r="AA281" s="125"/>
      <c r="AB281" s="125">
        <f t="shared" si="147"/>
        <v>0</v>
      </c>
    </row>
    <row r="282" spans="1:189" s="119" customFormat="1" ht="78.75" x14ac:dyDescent="0.25">
      <c r="A282" s="129" t="s">
        <v>346</v>
      </c>
      <c r="B282" s="125">
        <f t="shared" si="131"/>
        <v>2344</v>
      </c>
      <c r="C282" s="125">
        <f t="shared" si="131"/>
        <v>2344</v>
      </c>
      <c r="D282" s="125">
        <f t="shared" si="131"/>
        <v>0</v>
      </c>
      <c r="E282" s="125"/>
      <c r="F282" s="125"/>
      <c r="G282" s="125">
        <f t="shared" si="140"/>
        <v>0</v>
      </c>
      <c r="H282" s="125"/>
      <c r="I282" s="125"/>
      <c r="J282" s="125">
        <f t="shared" si="141"/>
        <v>0</v>
      </c>
      <c r="K282" s="125"/>
      <c r="L282" s="125"/>
      <c r="M282" s="125">
        <f t="shared" si="142"/>
        <v>0</v>
      </c>
      <c r="N282" s="125">
        <v>2344</v>
      </c>
      <c r="O282" s="125">
        <v>2344</v>
      </c>
      <c r="P282" s="125">
        <f t="shared" si="143"/>
        <v>0</v>
      </c>
      <c r="Q282" s="125"/>
      <c r="R282" s="125"/>
      <c r="S282" s="125">
        <f t="shared" si="144"/>
        <v>0</v>
      </c>
      <c r="T282" s="125"/>
      <c r="U282" s="125"/>
      <c r="V282" s="125">
        <f t="shared" si="145"/>
        <v>0</v>
      </c>
      <c r="W282" s="125"/>
      <c r="X282" s="125"/>
      <c r="Y282" s="125">
        <f t="shared" si="146"/>
        <v>0</v>
      </c>
      <c r="Z282" s="125"/>
      <c r="AA282" s="125"/>
      <c r="AB282" s="125">
        <f t="shared" si="147"/>
        <v>0</v>
      </c>
    </row>
    <row r="283" spans="1:189" s="116" customFormat="1" ht="31.5" x14ac:dyDescent="0.25">
      <c r="A283" s="117" t="s">
        <v>272</v>
      </c>
      <c r="B283" s="118">
        <f t="shared" si="131"/>
        <v>367000</v>
      </c>
      <c r="C283" s="118">
        <f t="shared" si="131"/>
        <v>378478</v>
      </c>
      <c r="D283" s="118">
        <f t="shared" si="131"/>
        <v>11478</v>
      </c>
      <c r="E283" s="118">
        <f t="shared" ref="E283:AA283" si="229">SUM(E284:E287)</f>
        <v>0</v>
      </c>
      <c r="F283" s="118">
        <f t="shared" si="229"/>
        <v>0</v>
      </c>
      <c r="G283" s="118">
        <f t="shared" si="140"/>
        <v>0</v>
      </c>
      <c r="H283" s="118">
        <f t="shared" ref="H283" si="230">SUM(H284:H287)</f>
        <v>0</v>
      </c>
      <c r="I283" s="118">
        <f t="shared" si="229"/>
        <v>0</v>
      </c>
      <c r="J283" s="118">
        <f t="shared" si="141"/>
        <v>0</v>
      </c>
      <c r="K283" s="118">
        <f t="shared" ref="K283" si="231">SUM(K284:K287)</f>
        <v>42000</v>
      </c>
      <c r="L283" s="118">
        <f t="shared" si="229"/>
        <v>53478</v>
      </c>
      <c r="M283" s="118">
        <f t="shared" si="142"/>
        <v>11478</v>
      </c>
      <c r="N283" s="118">
        <f t="shared" ref="N283" si="232">SUM(N284:N287)</f>
        <v>320000</v>
      </c>
      <c r="O283" s="118">
        <f t="shared" si="229"/>
        <v>320000</v>
      </c>
      <c r="P283" s="118">
        <f t="shared" si="143"/>
        <v>0</v>
      </c>
      <c r="Q283" s="118">
        <f t="shared" ref="Q283" si="233">SUM(Q284:Q287)</f>
        <v>0</v>
      </c>
      <c r="R283" s="118">
        <f t="shared" si="229"/>
        <v>0</v>
      </c>
      <c r="S283" s="118">
        <f t="shared" si="144"/>
        <v>0</v>
      </c>
      <c r="T283" s="118">
        <f t="shared" ref="T283" si="234">SUM(T284:T287)</f>
        <v>0</v>
      </c>
      <c r="U283" s="118">
        <f t="shared" si="229"/>
        <v>0</v>
      </c>
      <c r="V283" s="118">
        <f t="shared" si="145"/>
        <v>0</v>
      </c>
      <c r="W283" s="118">
        <f t="shared" ref="W283:X283" si="235">SUM(W284:W287)</f>
        <v>5000</v>
      </c>
      <c r="X283" s="118">
        <f t="shared" si="235"/>
        <v>5000</v>
      </c>
      <c r="Y283" s="118">
        <f t="shared" si="146"/>
        <v>0</v>
      </c>
      <c r="Z283" s="118">
        <f t="shared" ref="Z283" si="236">SUM(Z284:Z287)</f>
        <v>0</v>
      </c>
      <c r="AA283" s="118">
        <f t="shared" si="229"/>
        <v>0</v>
      </c>
      <c r="AB283" s="118">
        <f t="shared" si="147"/>
        <v>0</v>
      </c>
      <c r="AC283" s="119"/>
      <c r="AD283" s="119"/>
      <c r="AE283" s="119"/>
      <c r="AF283" s="119"/>
      <c r="AG283" s="119"/>
      <c r="AH283" s="119"/>
      <c r="AI283" s="119"/>
      <c r="AJ283" s="119"/>
      <c r="AK283" s="119"/>
      <c r="AL283" s="119"/>
      <c r="AM283" s="119"/>
      <c r="AN283" s="119"/>
      <c r="AO283" s="119"/>
      <c r="AP283" s="119"/>
      <c r="AQ283" s="119"/>
      <c r="AR283" s="119"/>
      <c r="AS283" s="119"/>
      <c r="AT283" s="119"/>
      <c r="AU283" s="119"/>
      <c r="AV283" s="119"/>
      <c r="AW283" s="119"/>
      <c r="AX283" s="119"/>
      <c r="AY283" s="119"/>
      <c r="AZ283" s="119"/>
      <c r="BA283" s="119"/>
      <c r="BB283" s="119"/>
      <c r="BC283" s="119"/>
      <c r="BD283" s="119"/>
      <c r="BE283" s="119"/>
      <c r="BF283" s="119"/>
      <c r="BG283" s="119"/>
      <c r="BH283" s="119"/>
      <c r="BI283" s="119"/>
      <c r="BJ283" s="119"/>
      <c r="BK283" s="119"/>
      <c r="BL283" s="119"/>
      <c r="BM283" s="119"/>
      <c r="BN283" s="119"/>
      <c r="BO283" s="119"/>
      <c r="BP283" s="119"/>
      <c r="BQ283" s="119"/>
      <c r="BR283" s="119"/>
      <c r="BS283" s="119"/>
      <c r="BT283" s="119"/>
      <c r="BU283" s="119"/>
      <c r="BV283" s="119"/>
      <c r="BW283" s="119"/>
      <c r="BX283" s="119"/>
      <c r="BY283" s="119"/>
      <c r="BZ283" s="119"/>
      <c r="CA283" s="119"/>
      <c r="CB283" s="119"/>
      <c r="CC283" s="119"/>
      <c r="CD283" s="119"/>
      <c r="CE283" s="119"/>
      <c r="CF283" s="119"/>
      <c r="CG283" s="119"/>
      <c r="CH283" s="119"/>
      <c r="CI283" s="119"/>
      <c r="CJ283" s="119"/>
      <c r="CK283" s="119"/>
      <c r="CL283" s="119"/>
      <c r="CM283" s="119"/>
      <c r="CN283" s="119"/>
      <c r="CO283" s="119"/>
      <c r="CP283" s="119"/>
      <c r="CQ283" s="119"/>
      <c r="CR283" s="119"/>
      <c r="CS283" s="119"/>
      <c r="CT283" s="119"/>
      <c r="CU283" s="119"/>
      <c r="CV283" s="119"/>
      <c r="CW283" s="119"/>
      <c r="CX283" s="119"/>
      <c r="CY283" s="119"/>
      <c r="CZ283" s="119"/>
      <c r="DA283" s="119"/>
      <c r="DB283" s="119"/>
      <c r="DC283" s="119"/>
      <c r="DD283" s="119"/>
      <c r="DE283" s="119"/>
      <c r="DF283" s="119"/>
      <c r="DG283" s="119"/>
      <c r="DH283" s="119"/>
      <c r="DI283" s="119"/>
      <c r="DJ283" s="119"/>
      <c r="DK283" s="119"/>
      <c r="DL283" s="119"/>
      <c r="DM283" s="119"/>
      <c r="DN283" s="119"/>
      <c r="DO283" s="119"/>
      <c r="DP283" s="119"/>
      <c r="DQ283" s="119"/>
      <c r="DR283" s="119"/>
      <c r="DS283" s="119"/>
      <c r="DT283" s="119"/>
      <c r="DU283" s="119"/>
      <c r="DV283" s="119"/>
      <c r="DW283" s="119"/>
      <c r="DX283" s="119"/>
      <c r="DY283" s="119"/>
      <c r="DZ283" s="119"/>
      <c r="EA283" s="119"/>
      <c r="EB283" s="119"/>
      <c r="EC283" s="119"/>
      <c r="ED283" s="119"/>
      <c r="EE283" s="119"/>
      <c r="EF283" s="119"/>
      <c r="EG283" s="119"/>
      <c r="EH283" s="119"/>
      <c r="EI283" s="119"/>
      <c r="EJ283" s="119"/>
      <c r="EK283" s="119"/>
      <c r="EL283" s="119"/>
      <c r="EM283" s="119"/>
      <c r="EN283" s="119"/>
      <c r="EO283" s="119"/>
      <c r="EP283" s="119"/>
      <c r="EQ283" s="119"/>
      <c r="ER283" s="119"/>
      <c r="ES283" s="119"/>
      <c r="ET283" s="119"/>
      <c r="EU283" s="119"/>
      <c r="EV283" s="119"/>
      <c r="EW283" s="119"/>
      <c r="EX283" s="119"/>
      <c r="EY283" s="119"/>
      <c r="EZ283" s="119"/>
      <c r="FA283" s="119"/>
      <c r="FB283" s="119"/>
      <c r="FC283" s="119"/>
      <c r="FD283" s="119"/>
      <c r="FE283" s="119"/>
      <c r="FF283" s="119"/>
      <c r="FG283" s="119"/>
      <c r="FH283" s="119"/>
      <c r="FI283" s="119"/>
      <c r="FJ283" s="119"/>
      <c r="FK283" s="119"/>
      <c r="FL283" s="119"/>
      <c r="FM283" s="119"/>
      <c r="FN283" s="119"/>
      <c r="FO283" s="119"/>
      <c r="FP283" s="119"/>
      <c r="FQ283" s="119"/>
      <c r="FR283" s="119"/>
      <c r="FS283" s="119"/>
      <c r="FT283" s="119"/>
      <c r="FU283" s="119"/>
      <c r="FV283" s="119"/>
      <c r="FW283" s="119"/>
      <c r="FX283" s="119"/>
      <c r="FY283" s="119"/>
      <c r="FZ283" s="119"/>
      <c r="GA283" s="119"/>
      <c r="GB283" s="119"/>
      <c r="GC283" s="119"/>
      <c r="GD283" s="119"/>
      <c r="GE283" s="119"/>
      <c r="GF283" s="119"/>
      <c r="GG283" s="119"/>
    </row>
    <row r="284" spans="1:189" s="119" customFormat="1" ht="63" x14ac:dyDescent="0.25">
      <c r="A284" s="132" t="s">
        <v>347</v>
      </c>
      <c r="B284" s="125">
        <f t="shared" si="131"/>
        <v>37000</v>
      </c>
      <c r="C284" s="125">
        <f t="shared" si="131"/>
        <v>37000</v>
      </c>
      <c r="D284" s="125">
        <f t="shared" si="131"/>
        <v>0</v>
      </c>
      <c r="E284" s="125"/>
      <c r="F284" s="125"/>
      <c r="G284" s="125">
        <f t="shared" si="140"/>
        <v>0</v>
      </c>
      <c r="H284" s="125"/>
      <c r="I284" s="125"/>
      <c r="J284" s="125">
        <f t="shared" si="141"/>
        <v>0</v>
      </c>
      <c r="K284" s="125">
        <v>37000</v>
      </c>
      <c r="L284" s="125">
        <v>37000</v>
      </c>
      <c r="M284" s="125">
        <f t="shared" si="142"/>
        <v>0</v>
      </c>
      <c r="N284" s="125"/>
      <c r="O284" s="125"/>
      <c r="P284" s="125">
        <f t="shared" si="143"/>
        <v>0</v>
      </c>
      <c r="Q284" s="125"/>
      <c r="R284" s="125"/>
      <c r="S284" s="125">
        <f t="shared" si="144"/>
        <v>0</v>
      </c>
      <c r="T284" s="125"/>
      <c r="U284" s="125"/>
      <c r="V284" s="125">
        <f t="shared" si="145"/>
        <v>0</v>
      </c>
      <c r="W284" s="125"/>
      <c r="X284" s="125"/>
      <c r="Y284" s="125">
        <f t="shared" si="146"/>
        <v>0</v>
      </c>
      <c r="Z284" s="125"/>
      <c r="AA284" s="125"/>
      <c r="AB284" s="125">
        <f t="shared" si="147"/>
        <v>0</v>
      </c>
    </row>
    <row r="285" spans="1:189" s="119" customFormat="1" x14ac:dyDescent="0.25">
      <c r="A285" s="132" t="s">
        <v>348</v>
      </c>
      <c r="B285" s="125">
        <f t="shared" si="131"/>
        <v>0</v>
      </c>
      <c r="C285" s="125">
        <f t="shared" si="131"/>
        <v>11478</v>
      </c>
      <c r="D285" s="125">
        <f t="shared" si="131"/>
        <v>11478</v>
      </c>
      <c r="E285" s="125"/>
      <c r="F285" s="125"/>
      <c r="G285" s="125">
        <f t="shared" si="140"/>
        <v>0</v>
      </c>
      <c r="H285" s="125"/>
      <c r="I285" s="125"/>
      <c r="J285" s="125">
        <f t="shared" si="141"/>
        <v>0</v>
      </c>
      <c r="K285" s="125"/>
      <c r="L285" s="125">
        <v>11478</v>
      </c>
      <c r="M285" s="125">
        <f t="shared" si="142"/>
        <v>11478</v>
      </c>
      <c r="N285" s="125"/>
      <c r="O285" s="125"/>
      <c r="P285" s="125">
        <f t="shared" si="143"/>
        <v>0</v>
      </c>
      <c r="Q285" s="125"/>
      <c r="R285" s="125"/>
      <c r="S285" s="125">
        <f t="shared" si="144"/>
        <v>0</v>
      </c>
      <c r="T285" s="125"/>
      <c r="U285" s="125"/>
      <c r="V285" s="125">
        <f t="shared" si="145"/>
        <v>0</v>
      </c>
      <c r="W285" s="125"/>
      <c r="X285" s="125"/>
      <c r="Y285" s="125">
        <f t="shared" si="146"/>
        <v>0</v>
      </c>
      <c r="Z285" s="125"/>
      <c r="AA285" s="125"/>
      <c r="AB285" s="125">
        <f t="shared" si="147"/>
        <v>0</v>
      </c>
    </row>
    <row r="286" spans="1:189" s="119" customFormat="1" ht="31.5" x14ac:dyDescent="0.25">
      <c r="A286" s="132" t="s">
        <v>349</v>
      </c>
      <c r="B286" s="125">
        <f t="shared" si="131"/>
        <v>10000</v>
      </c>
      <c r="C286" s="125">
        <f t="shared" si="131"/>
        <v>10000</v>
      </c>
      <c r="D286" s="125">
        <f t="shared" si="131"/>
        <v>0</v>
      </c>
      <c r="E286" s="125"/>
      <c r="F286" s="125"/>
      <c r="G286" s="125">
        <f>F286-E286</f>
        <v>0</v>
      </c>
      <c r="H286" s="125"/>
      <c r="I286" s="125"/>
      <c r="J286" s="125">
        <f>I286-H286</f>
        <v>0</v>
      </c>
      <c r="K286" s="125">
        <v>5000</v>
      </c>
      <c r="L286" s="125">
        <v>5000</v>
      </c>
      <c r="M286" s="125">
        <f>L286-K286</f>
        <v>0</v>
      </c>
      <c r="N286" s="125"/>
      <c r="O286" s="125"/>
      <c r="P286" s="125">
        <f>O286-N286</f>
        <v>0</v>
      </c>
      <c r="Q286" s="125"/>
      <c r="R286" s="125"/>
      <c r="S286" s="125">
        <f>R286-Q286</f>
        <v>0</v>
      </c>
      <c r="T286" s="125"/>
      <c r="U286" s="125"/>
      <c r="V286" s="125">
        <f>U286-T286</f>
        <v>0</v>
      </c>
      <c r="W286" s="125">
        <v>5000</v>
      </c>
      <c r="X286" s="125">
        <v>5000</v>
      </c>
      <c r="Y286" s="125">
        <f>X286-W286</f>
        <v>0</v>
      </c>
      <c r="Z286" s="125"/>
      <c r="AA286" s="125"/>
      <c r="AB286" s="125">
        <f>AA286-Z286</f>
        <v>0</v>
      </c>
    </row>
    <row r="287" spans="1:189" s="119" customFormat="1" ht="78.75" x14ac:dyDescent="0.25">
      <c r="A287" s="129" t="s">
        <v>350</v>
      </c>
      <c r="B287" s="125">
        <f t="shared" si="131"/>
        <v>320000</v>
      </c>
      <c r="C287" s="125">
        <f t="shared" si="131"/>
        <v>320000</v>
      </c>
      <c r="D287" s="125">
        <f t="shared" si="131"/>
        <v>0</v>
      </c>
      <c r="E287" s="125"/>
      <c r="F287" s="125"/>
      <c r="G287" s="125">
        <f t="shared" si="140"/>
        <v>0</v>
      </c>
      <c r="H287" s="125"/>
      <c r="I287" s="125"/>
      <c r="J287" s="125">
        <f t="shared" si="141"/>
        <v>0</v>
      </c>
      <c r="K287" s="125"/>
      <c r="L287" s="125"/>
      <c r="M287" s="125">
        <f t="shared" si="142"/>
        <v>0</v>
      </c>
      <c r="N287" s="125">
        <v>320000</v>
      </c>
      <c r="O287" s="125">
        <v>320000</v>
      </c>
      <c r="P287" s="125">
        <f t="shared" si="143"/>
        <v>0</v>
      </c>
      <c r="Q287" s="125"/>
      <c r="R287" s="125"/>
      <c r="S287" s="125">
        <f t="shared" si="144"/>
        <v>0</v>
      </c>
      <c r="T287" s="125"/>
      <c r="U287" s="125"/>
      <c r="V287" s="125">
        <f t="shared" si="145"/>
        <v>0</v>
      </c>
      <c r="W287" s="125"/>
      <c r="X287" s="125"/>
      <c r="Y287" s="125">
        <f t="shared" si="146"/>
        <v>0</v>
      </c>
      <c r="Z287" s="125"/>
      <c r="AA287" s="125"/>
      <c r="AB287" s="125">
        <f t="shared" si="147"/>
        <v>0</v>
      </c>
    </row>
    <row r="288" spans="1:189" s="119" customFormat="1" x14ac:dyDescent="0.25">
      <c r="A288" s="117" t="s">
        <v>275</v>
      </c>
      <c r="B288" s="118">
        <f t="shared" ref="B288:D359" si="237">E288+H288+K288+N288+Q288+T288+Z288+W288</f>
        <v>107443</v>
      </c>
      <c r="C288" s="118">
        <f t="shared" si="237"/>
        <v>107443</v>
      </c>
      <c r="D288" s="118">
        <f t="shared" si="237"/>
        <v>0</v>
      </c>
      <c r="E288" s="118">
        <f t="shared" ref="E288:AA288" si="238">SUM(E289:E291)</f>
        <v>0</v>
      </c>
      <c r="F288" s="118">
        <f t="shared" si="238"/>
        <v>0</v>
      </c>
      <c r="G288" s="118">
        <f t="shared" si="140"/>
        <v>0</v>
      </c>
      <c r="H288" s="118">
        <f t="shared" ref="H288" si="239">SUM(H289:H291)</f>
        <v>0</v>
      </c>
      <c r="I288" s="118">
        <f t="shared" si="238"/>
        <v>0</v>
      </c>
      <c r="J288" s="118">
        <f t="shared" si="141"/>
        <v>0</v>
      </c>
      <c r="K288" s="118">
        <f t="shared" ref="K288" si="240">SUM(K289:K291)</f>
        <v>107443</v>
      </c>
      <c r="L288" s="118">
        <f t="shared" si="238"/>
        <v>107443</v>
      </c>
      <c r="M288" s="118">
        <f t="shared" si="142"/>
        <v>0</v>
      </c>
      <c r="N288" s="118">
        <f t="shared" ref="N288" si="241">SUM(N289:N291)</f>
        <v>0</v>
      </c>
      <c r="O288" s="118">
        <f t="shared" si="238"/>
        <v>0</v>
      </c>
      <c r="P288" s="118">
        <f t="shared" si="143"/>
        <v>0</v>
      </c>
      <c r="Q288" s="118">
        <f t="shared" ref="Q288" si="242">SUM(Q289:Q291)</f>
        <v>0</v>
      </c>
      <c r="R288" s="118">
        <f t="shared" si="238"/>
        <v>0</v>
      </c>
      <c r="S288" s="118">
        <f t="shared" si="144"/>
        <v>0</v>
      </c>
      <c r="T288" s="118">
        <f t="shared" ref="T288" si="243">SUM(T289:T291)</f>
        <v>0</v>
      </c>
      <c r="U288" s="118">
        <f t="shared" si="238"/>
        <v>0</v>
      </c>
      <c r="V288" s="118">
        <f t="shared" si="145"/>
        <v>0</v>
      </c>
      <c r="W288" s="118">
        <f t="shared" ref="W288:X288" si="244">SUM(W289:W291)</f>
        <v>0</v>
      </c>
      <c r="X288" s="118">
        <f t="shared" si="244"/>
        <v>0</v>
      </c>
      <c r="Y288" s="118">
        <f t="shared" si="146"/>
        <v>0</v>
      </c>
      <c r="Z288" s="118">
        <f t="shared" ref="Z288" si="245">SUM(Z289:Z291)</f>
        <v>0</v>
      </c>
      <c r="AA288" s="118">
        <f t="shared" si="238"/>
        <v>0</v>
      </c>
      <c r="AB288" s="118">
        <f t="shared" si="147"/>
        <v>0</v>
      </c>
    </row>
    <row r="289" spans="1:28" s="119" customFormat="1" ht="31.5" x14ac:dyDescent="0.25">
      <c r="A289" s="129" t="s">
        <v>351</v>
      </c>
      <c r="B289" s="125">
        <f t="shared" si="237"/>
        <v>15120</v>
      </c>
      <c r="C289" s="125">
        <f t="shared" si="237"/>
        <v>15120</v>
      </c>
      <c r="D289" s="125">
        <f t="shared" si="237"/>
        <v>0</v>
      </c>
      <c r="E289" s="125"/>
      <c r="F289" s="125"/>
      <c r="G289" s="125">
        <f t="shared" si="140"/>
        <v>0</v>
      </c>
      <c r="H289" s="125"/>
      <c r="I289" s="125"/>
      <c r="J289" s="125">
        <f t="shared" si="141"/>
        <v>0</v>
      </c>
      <c r="K289" s="125">
        <v>15120</v>
      </c>
      <c r="L289" s="125">
        <v>15120</v>
      </c>
      <c r="M289" s="125">
        <f t="shared" si="142"/>
        <v>0</v>
      </c>
      <c r="N289" s="125"/>
      <c r="O289" s="125"/>
      <c r="P289" s="125">
        <f t="shared" si="143"/>
        <v>0</v>
      </c>
      <c r="Q289" s="125"/>
      <c r="R289" s="125"/>
      <c r="S289" s="125">
        <f t="shared" si="144"/>
        <v>0</v>
      </c>
      <c r="T289" s="125"/>
      <c r="U289" s="125"/>
      <c r="V289" s="125">
        <f t="shared" si="145"/>
        <v>0</v>
      </c>
      <c r="W289" s="125"/>
      <c r="X289" s="125"/>
      <c r="Y289" s="125">
        <f t="shared" si="146"/>
        <v>0</v>
      </c>
      <c r="Z289" s="125"/>
      <c r="AA289" s="125"/>
      <c r="AB289" s="125">
        <f t="shared" si="147"/>
        <v>0</v>
      </c>
    </row>
    <row r="290" spans="1:28" s="119" customFormat="1" ht="31.5" x14ac:dyDescent="0.25">
      <c r="A290" s="129" t="s">
        <v>352</v>
      </c>
      <c r="B290" s="125">
        <f t="shared" si="237"/>
        <v>71323</v>
      </c>
      <c r="C290" s="125">
        <f t="shared" si="237"/>
        <v>71323</v>
      </c>
      <c r="D290" s="125">
        <f t="shared" si="237"/>
        <v>0</v>
      </c>
      <c r="E290" s="125"/>
      <c r="F290" s="125"/>
      <c r="G290" s="125">
        <f t="shared" si="140"/>
        <v>0</v>
      </c>
      <c r="H290" s="125"/>
      <c r="I290" s="125"/>
      <c r="J290" s="125">
        <f t="shared" si="141"/>
        <v>0</v>
      </c>
      <c r="K290" s="125">
        <v>71323</v>
      </c>
      <c r="L290" s="125">
        <v>71323</v>
      </c>
      <c r="M290" s="125">
        <f t="shared" si="142"/>
        <v>0</v>
      </c>
      <c r="N290" s="125"/>
      <c r="O290" s="125"/>
      <c r="P290" s="125">
        <f t="shared" si="143"/>
        <v>0</v>
      </c>
      <c r="Q290" s="125"/>
      <c r="R290" s="125"/>
      <c r="S290" s="125">
        <f t="shared" si="144"/>
        <v>0</v>
      </c>
      <c r="T290" s="125"/>
      <c r="U290" s="125"/>
      <c r="V290" s="125">
        <f t="shared" si="145"/>
        <v>0</v>
      </c>
      <c r="W290" s="125"/>
      <c r="X290" s="125"/>
      <c r="Y290" s="125">
        <f t="shared" si="146"/>
        <v>0</v>
      </c>
      <c r="Z290" s="125"/>
      <c r="AA290" s="125"/>
      <c r="AB290" s="125">
        <f t="shared" si="147"/>
        <v>0</v>
      </c>
    </row>
    <row r="291" spans="1:28" s="119" customFormat="1" x14ac:dyDescent="0.25">
      <c r="A291" s="129" t="s">
        <v>353</v>
      </c>
      <c r="B291" s="125">
        <f t="shared" si="237"/>
        <v>21000</v>
      </c>
      <c r="C291" s="125">
        <f t="shared" si="237"/>
        <v>21000</v>
      </c>
      <c r="D291" s="125">
        <f t="shared" si="237"/>
        <v>0</v>
      </c>
      <c r="E291" s="125"/>
      <c r="F291" s="125"/>
      <c r="G291" s="125">
        <f t="shared" si="140"/>
        <v>0</v>
      </c>
      <c r="H291" s="125"/>
      <c r="I291" s="125"/>
      <c r="J291" s="125">
        <f t="shared" si="141"/>
        <v>0</v>
      </c>
      <c r="K291" s="125">
        <v>21000</v>
      </c>
      <c r="L291" s="125">
        <v>21000</v>
      </c>
      <c r="M291" s="125">
        <f t="shared" si="142"/>
        <v>0</v>
      </c>
      <c r="N291" s="125"/>
      <c r="O291" s="125"/>
      <c r="P291" s="125">
        <f t="shared" si="143"/>
        <v>0</v>
      </c>
      <c r="Q291" s="125"/>
      <c r="R291" s="125"/>
      <c r="S291" s="125">
        <f t="shared" si="144"/>
        <v>0</v>
      </c>
      <c r="T291" s="125"/>
      <c r="U291" s="125"/>
      <c r="V291" s="125">
        <f t="shared" si="145"/>
        <v>0</v>
      </c>
      <c r="W291" s="125"/>
      <c r="X291" s="125"/>
      <c r="Y291" s="125">
        <f t="shared" si="146"/>
        <v>0</v>
      </c>
      <c r="Z291" s="125"/>
      <c r="AA291" s="125"/>
      <c r="AB291" s="125">
        <f t="shared" si="147"/>
        <v>0</v>
      </c>
    </row>
    <row r="292" spans="1:28" s="119" customFormat="1" x14ac:dyDescent="0.25">
      <c r="A292" s="117" t="s">
        <v>277</v>
      </c>
      <c r="B292" s="118">
        <f t="shared" si="237"/>
        <v>10811</v>
      </c>
      <c r="C292" s="118">
        <f t="shared" si="237"/>
        <v>13426</v>
      </c>
      <c r="D292" s="118">
        <f t="shared" si="237"/>
        <v>2615</v>
      </c>
      <c r="E292" s="118">
        <f t="shared" ref="E292" si="246">SUM(E293:E296)</f>
        <v>0</v>
      </c>
      <c r="F292" s="118">
        <f>SUM(F293:F296)</f>
        <v>0</v>
      </c>
      <c r="G292" s="118">
        <f t="shared" si="140"/>
        <v>0</v>
      </c>
      <c r="H292" s="118">
        <f t="shared" ref="H292" si="247">SUM(H293:H296)</f>
        <v>0</v>
      </c>
      <c r="I292" s="118">
        <f>SUM(I293:I296)</f>
        <v>0</v>
      </c>
      <c r="J292" s="118">
        <f t="shared" si="141"/>
        <v>0</v>
      </c>
      <c r="K292" s="118">
        <f t="shared" ref="K292" si="248">SUM(K293:K296)</f>
        <v>10811</v>
      </c>
      <c r="L292" s="118">
        <f>SUM(L293:L296)</f>
        <v>13426</v>
      </c>
      <c r="M292" s="118">
        <f t="shared" si="142"/>
        <v>2615</v>
      </c>
      <c r="N292" s="118">
        <f t="shared" ref="N292" si="249">SUM(N293:N296)</f>
        <v>0</v>
      </c>
      <c r="O292" s="118">
        <f>SUM(O293:O296)</f>
        <v>0</v>
      </c>
      <c r="P292" s="118">
        <f t="shared" si="143"/>
        <v>0</v>
      </c>
      <c r="Q292" s="118">
        <f t="shared" ref="Q292" si="250">SUM(Q293:Q296)</f>
        <v>0</v>
      </c>
      <c r="R292" s="118">
        <f>SUM(R293:R296)</f>
        <v>0</v>
      </c>
      <c r="S292" s="118">
        <f t="shared" si="144"/>
        <v>0</v>
      </c>
      <c r="T292" s="118">
        <f t="shared" ref="T292" si="251">SUM(T293:T296)</f>
        <v>0</v>
      </c>
      <c r="U292" s="118">
        <f>SUM(U293:U296)</f>
        <v>0</v>
      </c>
      <c r="V292" s="118">
        <f t="shared" si="145"/>
        <v>0</v>
      </c>
      <c r="W292" s="118">
        <f t="shared" ref="W292" si="252">SUM(W293:W296)</f>
        <v>0</v>
      </c>
      <c r="X292" s="118">
        <f>SUM(X293:X296)</f>
        <v>0</v>
      </c>
      <c r="Y292" s="118">
        <f t="shared" si="146"/>
        <v>0</v>
      </c>
      <c r="Z292" s="118">
        <f t="shared" ref="Z292" si="253">SUM(Z293:Z296)</f>
        <v>0</v>
      </c>
      <c r="AA292" s="118">
        <f>SUM(AA293:AA296)</f>
        <v>0</v>
      </c>
      <c r="AB292" s="118">
        <f t="shared" si="147"/>
        <v>0</v>
      </c>
    </row>
    <row r="293" spans="1:28" s="119" customFormat="1" ht="31.5" x14ac:dyDescent="0.25">
      <c r="A293" s="129" t="s">
        <v>354</v>
      </c>
      <c r="B293" s="125">
        <f t="shared" si="237"/>
        <v>2400</v>
      </c>
      <c r="C293" s="125">
        <f t="shared" si="237"/>
        <v>2400</v>
      </c>
      <c r="D293" s="125">
        <f t="shared" si="237"/>
        <v>0</v>
      </c>
      <c r="E293" s="125"/>
      <c r="F293" s="125"/>
      <c r="G293" s="125">
        <f t="shared" si="140"/>
        <v>0</v>
      </c>
      <c r="H293" s="125"/>
      <c r="I293" s="125"/>
      <c r="J293" s="125">
        <f t="shared" si="141"/>
        <v>0</v>
      </c>
      <c r="K293" s="125">
        <v>2400</v>
      </c>
      <c r="L293" s="125">
        <v>2400</v>
      </c>
      <c r="M293" s="125">
        <f t="shared" si="142"/>
        <v>0</v>
      </c>
      <c r="N293" s="125"/>
      <c r="O293" s="125"/>
      <c r="P293" s="125">
        <f t="shared" si="143"/>
        <v>0</v>
      </c>
      <c r="Q293" s="125"/>
      <c r="R293" s="125"/>
      <c r="S293" s="125">
        <f t="shared" si="144"/>
        <v>0</v>
      </c>
      <c r="T293" s="125"/>
      <c r="U293" s="125"/>
      <c r="V293" s="125">
        <f t="shared" si="145"/>
        <v>0</v>
      </c>
      <c r="W293" s="125"/>
      <c r="X293" s="125"/>
      <c r="Y293" s="125">
        <f t="shared" si="146"/>
        <v>0</v>
      </c>
      <c r="Z293" s="125"/>
      <c r="AA293" s="125"/>
      <c r="AB293" s="125">
        <f t="shared" si="147"/>
        <v>0</v>
      </c>
    </row>
    <row r="294" spans="1:28" s="119" customFormat="1" x14ac:dyDescent="0.25">
      <c r="A294" s="129" t="s">
        <v>355</v>
      </c>
      <c r="B294" s="125">
        <f t="shared" si="237"/>
        <v>0</v>
      </c>
      <c r="C294" s="125">
        <f t="shared" si="237"/>
        <v>1185</v>
      </c>
      <c r="D294" s="125">
        <f t="shared" si="237"/>
        <v>1185</v>
      </c>
      <c r="E294" s="125"/>
      <c r="F294" s="125"/>
      <c r="G294" s="125">
        <f t="shared" si="140"/>
        <v>0</v>
      </c>
      <c r="H294" s="125"/>
      <c r="I294" s="125"/>
      <c r="J294" s="125">
        <f t="shared" si="141"/>
        <v>0</v>
      </c>
      <c r="K294" s="125"/>
      <c r="L294" s="125">
        <v>1185</v>
      </c>
      <c r="M294" s="125">
        <f t="shared" si="142"/>
        <v>1185</v>
      </c>
      <c r="N294" s="125"/>
      <c r="O294" s="125"/>
      <c r="P294" s="125">
        <f t="shared" si="143"/>
        <v>0</v>
      </c>
      <c r="Q294" s="125"/>
      <c r="R294" s="125"/>
      <c r="S294" s="125">
        <f t="shared" si="144"/>
        <v>0</v>
      </c>
      <c r="T294" s="125"/>
      <c r="U294" s="125"/>
      <c r="V294" s="125">
        <f t="shared" si="145"/>
        <v>0</v>
      </c>
      <c r="W294" s="125"/>
      <c r="X294" s="125"/>
      <c r="Y294" s="125">
        <f t="shared" si="146"/>
        <v>0</v>
      </c>
      <c r="Z294" s="125"/>
      <c r="AA294" s="125"/>
      <c r="AB294" s="125">
        <f t="shared" si="147"/>
        <v>0</v>
      </c>
    </row>
    <row r="295" spans="1:28" s="119" customFormat="1" ht="31.5" x14ac:dyDescent="0.25">
      <c r="A295" s="129" t="s">
        <v>356</v>
      </c>
      <c r="B295" s="125">
        <f t="shared" si="237"/>
        <v>0</v>
      </c>
      <c r="C295" s="125">
        <f t="shared" si="237"/>
        <v>1430</v>
      </c>
      <c r="D295" s="125">
        <f t="shared" si="237"/>
        <v>1430</v>
      </c>
      <c r="E295" s="125"/>
      <c r="F295" s="125"/>
      <c r="G295" s="125">
        <f t="shared" si="140"/>
        <v>0</v>
      </c>
      <c r="H295" s="125"/>
      <c r="I295" s="125"/>
      <c r="J295" s="125">
        <f t="shared" si="141"/>
        <v>0</v>
      </c>
      <c r="K295" s="125"/>
      <c r="L295" s="125">
        <v>1430</v>
      </c>
      <c r="M295" s="125">
        <f t="shared" si="142"/>
        <v>1430</v>
      </c>
      <c r="N295" s="125"/>
      <c r="O295" s="125"/>
      <c r="P295" s="125">
        <f t="shared" si="143"/>
        <v>0</v>
      </c>
      <c r="Q295" s="125"/>
      <c r="R295" s="125"/>
      <c r="S295" s="125">
        <f t="shared" si="144"/>
        <v>0</v>
      </c>
      <c r="T295" s="125"/>
      <c r="U295" s="125"/>
      <c r="V295" s="125">
        <f t="shared" si="145"/>
        <v>0</v>
      </c>
      <c r="W295" s="125"/>
      <c r="X295" s="125"/>
      <c r="Y295" s="125">
        <f t="shared" si="146"/>
        <v>0</v>
      </c>
      <c r="Z295" s="125"/>
      <c r="AA295" s="125"/>
      <c r="AB295" s="125">
        <f t="shared" si="147"/>
        <v>0</v>
      </c>
    </row>
    <row r="296" spans="1:28" s="119" customFormat="1" ht="47.25" x14ac:dyDescent="0.25">
      <c r="A296" s="129" t="s">
        <v>357</v>
      </c>
      <c r="B296" s="125">
        <f t="shared" si="237"/>
        <v>8411</v>
      </c>
      <c r="C296" s="125">
        <f t="shared" si="237"/>
        <v>8411</v>
      </c>
      <c r="D296" s="125">
        <f t="shared" si="237"/>
        <v>0</v>
      </c>
      <c r="E296" s="125"/>
      <c r="F296" s="125"/>
      <c r="G296" s="125">
        <f t="shared" si="140"/>
        <v>0</v>
      </c>
      <c r="H296" s="125"/>
      <c r="I296" s="125"/>
      <c r="J296" s="125">
        <f t="shared" si="141"/>
        <v>0</v>
      </c>
      <c r="K296" s="125">
        <v>8411</v>
      </c>
      <c r="L296" s="125">
        <v>8411</v>
      </c>
      <c r="M296" s="125">
        <f t="shared" si="142"/>
        <v>0</v>
      </c>
      <c r="N296" s="125"/>
      <c r="O296" s="125"/>
      <c r="P296" s="125">
        <f t="shared" si="143"/>
        <v>0</v>
      </c>
      <c r="Q296" s="125"/>
      <c r="R296" s="125"/>
      <c r="S296" s="125">
        <f t="shared" si="144"/>
        <v>0</v>
      </c>
      <c r="T296" s="125"/>
      <c r="U296" s="125"/>
      <c r="V296" s="125">
        <f t="shared" si="145"/>
        <v>0</v>
      </c>
      <c r="W296" s="125"/>
      <c r="X296" s="125"/>
      <c r="Y296" s="125">
        <f t="shared" si="146"/>
        <v>0</v>
      </c>
      <c r="Z296" s="125"/>
      <c r="AA296" s="125"/>
      <c r="AB296" s="125">
        <f t="shared" si="147"/>
        <v>0</v>
      </c>
    </row>
    <row r="297" spans="1:28" s="119" customFormat="1" x14ac:dyDescent="0.25">
      <c r="A297" s="117" t="s">
        <v>282</v>
      </c>
      <c r="B297" s="118">
        <f t="shared" si="237"/>
        <v>6019308</v>
      </c>
      <c r="C297" s="118">
        <f t="shared" si="237"/>
        <v>6008793</v>
      </c>
      <c r="D297" s="118">
        <f t="shared" si="237"/>
        <v>-10515</v>
      </c>
      <c r="E297" s="118">
        <f t="shared" ref="E297:AA297" si="254">SUM(E298:E311)</f>
        <v>388303</v>
      </c>
      <c r="F297" s="118">
        <f t="shared" si="254"/>
        <v>388303</v>
      </c>
      <c r="G297" s="118">
        <f t="shared" si="140"/>
        <v>0</v>
      </c>
      <c r="H297" s="118">
        <f t="shared" ref="H297" si="255">SUM(H298:H311)</f>
        <v>282982</v>
      </c>
      <c r="I297" s="118">
        <f t="shared" si="254"/>
        <v>261067</v>
      </c>
      <c r="J297" s="118">
        <f t="shared" si="141"/>
        <v>-21915</v>
      </c>
      <c r="K297" s="118">
        <f t="shared" ref="K297" si="256">SUM(K298:K311)</f>
        <v>74082</v>
      </c>
      <c r="L297" s="118">
        <f t="shared" si="254"/>
        <v>80482</v>
      </c>
      <c r="M297" s="118">
        <f t="shared" si="142"/>
        <v>6400</v>
      </c>
      <c r="N297" s="118">
        <f t="shared" ref="N297" si="257">SUM(N298:N311)</f>
        <v>1091336</v>
      </c>
      <c r="O297" s="118">
        <f t="shared" si="254"/>
        <v>1091336</v>
      </c>
      <c r="P297" s="118">
        <f t="shared" si="143"/>
        <v>0</v>
      </c>
      <c r="Q297" s="118">
        <f t="shared" ref="Q297" si="258">SUM(Q298:Q311)</f>
        <v>0</v>
      </c>
      <c r="R297" s="118">
        <f t="shared" si="254"/>
        <v>0</v>
      </c>
      <c r="S297" s="118">
        <f t="shared" si="144"/>
        <v>0</v>
      </c>
      <c r="T297" s="118">
        <f t="shared" ref="T297" si="259">SUM(T298:T311)</f>
        <v>3672605</v>
      </c>
      <c r="U297" s="118">
        <f t="shared" si="254"/>
        <v>3672605</v>
      </c>
      <c r="V297" s="118">
        <f t="shared" si="145"/>
        <v>0</v>
      </c>
      <c r="W297" s="118">
        <f t="shared" ref="W297:X297" si="260">SUM(W298:W311)</f>
        <v>0</v>
      </c>
      <c r="X297" s="118">
        <f t="shared" si="260"/>
        <v>5000</v>
      </c>
      <c r="Y297" s="118">
        <f t="shared" si="146"/>
        <v>5000</v>
      </c>
      <c r="Z297" s="118">
        <f t="shared" ref="Z297" si="261">SUM(Z298:Z311)</f>
        <v>510000</v>
      </c>
      <c r="AA297" s="118">
        <f t="shared" si="254"/>
        <v>510000</v>
      </c>
      <c r="AB297" s="118">
        <f t="shared" si="147"/>
        <v>0</v>
      </c>
    </row>
    <row r="298" spans="1:28" s="119" customFormat="1" ht="47.25" x14ac:dyDescent="0.25">
      <c r="A298" s="129" t="s">
        <v>358</v>
      </c>
      <c r="B298" s="125">
        <f t="shared" si="237"/>
        <v>47082</v>
      </c>
      <c r="C298" s="125">
        <f t="shared" si="237"/>
        <v>47082</v>
      </c>
      <c r="D298" s="125">
        <f t="shared" si="237"/>
        <v>0</v>
      </c>
      <c r="E298" s="125">
        <v>35000</v>
      </c>
      <c r="F298" s="125">
        <v>35000</v>
      </c>
      <c r="G298" s="125">
        <f t="shared" si="140"/>
        <v>0</v>
      </c>
      <c r="H298" s="125"/>
      <c r="I298" s="125"/>
      <c r="J298" s="125">
        <f t="shared" si="141"/>
        <v>0</v>
      </c>
      <c r="K298" s="125">
        <v>12082</v>
      </c>
      <c r="L298" s="125">
        <v>12082</v>
      </c>
      <c r="M298" s="125">
        <f t="shared" si="142"/>
        <v>0</v>
      </c>
      <c r="N298" s="125"/>
      <c r="O298" s="125"/>
      <c r="P298" s="125">
        <f t="shared" si="143"/>
        <v>0</v>
      </c>
      <c r="Q298" s="125"/>
      <c r="R298" s="125"/>
      <c r="S298" s="125">
        <f t="shared" si="144"/>
        <v>0</v>
      </c>
      <c r="T298" s="125"/>
      <c r="U298" s="125"/>
      <c r="V298" s="125">
        <f t="shared" si="145"/>
        <v>0</v>
      </c>
      <c r="W298" s="125"/>
      <c r="X298" s="125"/>
      <c r="Y298" s="125">
        <f t="shared" si="146"/>
        <v>0</v>
      </c>
      <c r="Z298" s="125"/>
      <c r="AA298" s="125"/>
      <c r="AB298" s="125">
        <f t="shared" si="147"/>
        <v>0</v>
      </c>
    </row>
    <row r="299" spans="1:28" s="119" customFormat="1" x14ac:dyDescent="0.25">
      <c r="A299" s="124" t="s">
        <v>359</v>
      </c>
      <c r="B299" s="125">
        <f t="shared" si="237"/>
        <v>70000</v>
      </c>
      <c r="C299" s="125">
        <f t="shared" si="237"/>
        <v>70000</v>
      </c>
      <c r="D299" s="125">
        <f t="shared" si="237"/>
        <v>0</v>
      </c>
      <c r="E299" s="125">
        <v>7738</v>
      </c>
      <c r="F299" s="125">
        <v>7738</v>
      </c>
      <c r="G299" s="125">
        <f t="shared" si="140"/>
        <v>0</v>
      </c>
      <c r="H299" s="125">
        <v>62262</v>
      </c>
      <c r="I299" s="125">
        <v>62262</v>
      </c>
      <c r="J299" s="125">
        <f t="shared" si="141"/>
        <v>0</v>
      </c>
      <c r="K299" s="125"/>
      <c r="L299" s="125"/>
      <c r="M299" s="125">
        <f t="shared" si="142"/>
        <v>0</v>
      </c>
      <c r="N299" s="125"/>
      <c r="O299" s="125"/>
      <c r="P299" s="125">
        <f t="shared" si="143"/>
        <v>0</v>
      </c>
      <c r="Q299" s="125"/>
      <c r="R299" s="125"/>
      <c r="S299" s="125">
        <f t="shared" si="144"/>
        <v>0</v>
      </c>
      <c r="T299" s="125"/>
      <c r="U299" s="125"/>
      <c r="V299" s="125">
        <f t="shared" si="145"/>
        <v>0</v>
      </c>
      <c r="W299" s="125"/>
      <c r="X299" s="125"/>
      <c r="Y299" s="125">
        <f t="shared" si="146"/>
        <v>0</v>
      </c>
      <c r="Z299" s="125"/>
      <c r="AA299" s="125"/>
      <c r="AB299" s="125">
        <f t="shared" si="147"/>
        <v>0</v>
      </c>
    </row>
    <row r="300" spans="1:28" s="119" customFormat="1" ht="110.25" x14ac:dyDescent="0.25">
      <c r="A300" s="121" t="s">
        <v>360</v>
      </c>
      <c r="B300" s="125">
        <f t="shared" si="237"/>
        <v>49792</v>
      </c>
      <c r="C300" s="125">
        <f t="shared" si="237"/>
        <v>49792</v>
      </c>
      <c r="D300" s="125">
        <f t="shared" si="237"/>
        <v>0</v>
      </c>
      <c r="E300" s="125"/>
      <c r="F300" s="125"/>
      <c r="G300" s="125">
        <f t="shared" si="140"/>
        <v>0</v>
      </c>
      <c r="H300" s="125"/>
      <c r="I300" s="125"/>
      <c r="J300" s="125">
        <f t="shared" si="141"/>
        <v>0</v>
      </c>
      <c r="K300" s="125"/>
      <c r="L300" s="125"/>
      <c r="M300" s="125">
        <f t="shared" si="142"/>
        <v>0</v>
      </c>
      <c r="N300" s="125"/>
      <c r="O300" s="125"/>
      <c r="P300" s="125">
        <f t="shared" si="143"/>
        <v>0</v>
      </c>
      <c r="Q300" s="125"/>
      <c r="R300" s="125"/>
      <c r="S300" s="125">
        <f t="shared" si="144"/>
        <v>0</v>
      </c>
      <c r="T300" s="125">
        <v>49792</v>
      </c>
      <c r="U300" s="125">
        <v>49792</v>
      </c>
      <c r="V300" s="125">
        <f t="shared" si="145"/>
        <v>0</v>
      </c>
      <c r="W300" s="125"/>
      <c r="X300" s="125"/>
      <c r="Y300" s="125">
        <f t="shared" si="146"/>
        <v>0</v>
      </c>
      <c r="Z300" s="125"/>
      <c r="AA300" s="125"/>
      <c r="AB300" s="125">
        <f t="shared" si="147"/>
        <v>0</v>
      </c>
    </row>
    <row r="301" spans="1:28" s="119" customFormat="1" ht="47.25" x14ac:dyDescent="0.25">
      <c r="A301" s="121" t="s">
        <v>361</v>
      </c>
      <c r="B301" s="125">
        <f t="shared" si="237"/>
        <v>18646</v>
      </c>
      <c r="C301" s="125">
        <f t="shared" si="237"/>
        <v>18646</v>
      </c>
      <c r="D301" s="125">
        <f t="shared" si="237"/>
        <v>0</v>
      </c>
      <c r="E301" s="125"/>
      <c r="F301" s="125"/>
      <c r="G301" s="125">
        <f t="shared" si="140"/>
        <v>0</v>
      </c>
      <c r="H301" s="125"/>
      <c r="I301" s="125"/>
      <c r="J301" s="125">
        <f t="shared" si="141"/>
        <v>0</v>
      </c>
      <c r="K301" s="125">
        <v>15000</v>
      </c>
      <c r="L301" s="125">
        <v>15000</v>
      </c>
      <c r="M301" s="125">
        <f t="shared" si="142"/>
        <v>0</v>
      </c>
      <c r="N301" s="125"/>
      <c r="O301" s="125"/>
      <c r="P301" s="125">
        <f t="shared" si="143"/>
        <v>0</v>
      </c>
      <c r="Q301" s="125"/>
      <c r="R301" s="125"/>
      <c r="S301" s="125">
        <f t="shared" si="144"/>
        <v>0</v>
      </c>
      <c r="T301" s="125">
        <v>3646</v>
      </c>
      <c r="U301" s="125">
        <v>3646</v>
      </c>
      <c r="V301" s="125">
        <f t="shared" si="145"/>
        <v>0</v>
      </c>
      <c r="W301" s="125"/>
      <c r="X301" s="125"/>
      <c r="Y301" s="125">
        <f t="shared" si="146"/>
        <v>0</v>
      </c>
      <c r="Z301" s="125"/>
      <c r="AA301" s="125"/>
      <c r="AB301" s="125">
        <f t="shared" si="147"/>
        <v>0</v>
      </c>
    </row>
    <row r="302" spans="1:28" s="119" customFormat="1" ht="110.25" x14ac:dyDescent="0.25">
      <c r="A302" s="121" t="s">
        <v>362</v>
      </c>
      <c r="B302" s="125">
        <f t="shared" si="237"/>
        <v>3539431</v>
      </c>
      <c r="C302" s="125">
        <f t="shared" si="237"/>
        <v>3539431</v>
      </c>
      <c r="D302" s="125">
        <f t="shared" si="237"/>
        <v>0</v>
      </c>
      <c r="E302" s="125"/>
      <c r="F302" s="125"/>
      <c r="G302" s="125">
        <f t="shared" si="140"/>
        <v>0</v>
      </c>
      <c r="H302" s="125"/>
      <c r="I302" s="125"/>
      <c r="J302" s="125">
        <f t="shared" si="141"/>
        <v>0</v>
      </c>
      <c r="K302" s="125"/>
      <c r="L302" s="125"/>
      <c r="M302" s="125">
        <f t="shared" si="142"/>
        <v>0</v>
      </c>
      <c r="N302" s="125"/>
      <c r="O302" s="125"/>
      <c r="P302" s="125">
        <f t="shared" si="143"/>
        <v>0</v>
      </c>
      <c r="Q302" s="125"/>
      <c r="R302" s="125"/>
      <c r="S302" s="125">
        <f t="shared" si="144"/>
        <v>0</v>
      </c>
      <c r="T302" s="125">
        <f>3503649+35782</f>
        <v>3539431</v>
      </c>
      <c r="U302" s="125">
        <f>3503649+35782</f>
        <v>3539431</v>
      </c>
      <c r="V302" s="125">
        <f t="shared" si="145"/>
        <v>0</v>
      </c>
      <c r="W302" s="125"/>
      <c r="X302" s="125"/>
      <c r="Y302" s="125">
        <f t="shared" si="146"/>
        <v>0</v>
      </c>
      <c r="Z302" s="125"/>
      <c r="AA302" s="125"/>
      <c r="AB302" s="125">
        <f t="shared" si="147"/>
        <v>0</v>
      </c>
    </row>
    <row r="303" spans="1:28" s="119" customFormat="1" ht="110.25" x14ac:dyDescent="0.25">
      <c r="A303" s="121" t="s">
        <v>363</v>
      </c>
      <c r="B303" s="125">
        <f t="shared" si="237"/>
        <v>570017</v>
      </c>
      <c r="C303" s="125">
        <f t="shared" si="237"/>
        <v>570017</v>
      </c>
      <c r="D303" s="125">
        <f t="shared" si="237"/>
        <v>0</v>
      </c>
      <c r="E303" s="125">
        <v>0</v>
      </c>
      <c r="F303" s="125">
        <v>0</v>
      </c>
      <c r="G303" s="125">
        <f t="shared" ref="G303:G387" si="262">F303-E303</f>
        <v>0</v>
      </c>
      <c r="H303" s="125">
        <v>60017</v>
      </c>
      <c r="I303" s="125">
        <v>60017</v>
      </c>
      <c r="J303" s="125">
        <f t="shared" ref="J303:J387" si="263">I303-H303</f>
        <v>0</v>
      </c>
      <c r="K303" s="125"/>
      <c r="L303" s="125"/>
      <c r="M303" s="125">
        <f t="shared" ref="M303:M387" si="264">L303-K303</f>
        <v>0</v>
      </c>
      <c r="N303" s="125"/>
      <c r="O303" s="125"/>
      <c r="P303" s="125">
        <f t="shared" ref="P303:P387" si="265">O303-N303</f>
        <v>0</v>
      </c>
      <c r="Q303" s="125"/>
      <c r="R303" s="125"/>
      <c r="S303" s="125">
        <f t="shared" ref="S303:S387" si="266">R303-Q303</f>
        <v>0</v>
      </c>
      <c r="T303" s="125"/>
      <c r="U303" s="125"/>
      <c r="V303" s="125">
        <f t="shared" ref="V303:V387" si="267">U303-T303</f>
        <v>0</v>
      </c>
      <c r="W303" s="125"/>
      <c r="X303" s="125"/>
      <c r="Y303" s="125">
        <f t="shared" ref="Y303:Y387" si="268">X303-W303</f>
        <v>0</v>
      </c>
      <c r="Z303" s="125">
        <f>250000+83000+177000</f>
        <v>510000</v>
      </c>
      <c r="AA303" s="125">
        <f>250000+83000+177000</f>
        <v>510000</v>
      </c>
      <c r="AB303" s="125">
        <f t="shared" ref="AB303:AB387" si="269">AA303-Z303</f>
        <v>0</v>
      </c>
    </row>
    <row r="304" spans="1:28" s="119" customFormat="1" ht="31.5" x14ac:dyDescent="0.25">
      <c r="A304" s="121" t="s">
        <v>364</v>
      </c>
      <c r="B304" s="125">
        <f t="shared" si="237"/>
        <v>31000</v>
      </c>
      <c r="C304" s="125">
        <f t="shared" si="237"/>
        <v>31000</v>
      </c>
      <c r="D304" s="125">
        <f t="shared" si="237"/>
        <v>0</v>
      </c>
      <c r="E304" s="125"/>
      <c r="F304" s="125"/>
      <c r="G304" s="125">
        <f t="shared" si="262"/>
        <v>0</v>
      </c>
      <c r="H304" s="125"/>
      <c r="I304" s="125"/>
      <c r="J304" s="125">
        <f t="shared" si="263"/>
        <v>0</v>
      </c>
      <c r="K304" s="125">
        <f>31000</f>
        <v>31000</v>
      </c>
      <c r="L304" s="125">
        <f>31000</f>
        <v>31000</v>
      </c>
      <c r="M304" s="125">
        <f t="shared" si="264"/>
        <v>0</v>
      </c>
      <c r="N304" s="125"/>
      <c r="O304" s="125"/>
      <c r="P304" s="125">
        <f t="shared" si="265"/>
        <v>0</v>
      </c>
      <c r="Q304" s="125"/>
      <c r="R304" s="125"/>
      <c r="S304" s="125">
        <f t="shared" si="266"/>
        <v>0</v>
      </c>
      <c r="T304" s="125"/>
      <c r="U304" s="125"/>
      <c r="V304" s="125">
        <f t="shared" si="267"/>
        <v>0</v>
      </c>
      <c r="W304" s="125"/>
      <c r="X304" s="125"/>
      <c r="Y304" s="125">
        <f t="shared" si="268"/>
        <v>0</v>
      </c>
      <c r="Z304" s="125"/>
      <c r="AA304" s="125"/>
      <c r="AB304" s="125">
        <f t="shared" si="269"/>
        <v>0</v>
      </c>
    </row>
    <row r="305" spans="1:189" s="119" customFormat="1" ht="31.5" x14ac:dyDescent="0.25">
      <c r="A305" s="121" t="s">
        <v>365</v>
      </c>
      <c r="B305" s="125">
        <f t="shared" si="237"/>
        <v>60000</v>
      </c>
      <c r="C305" s="125">
        <f t="shared" si="237"/>
        <v>60000</v>
      </c>
      <c r="D305" s="125">
        <f t="shared" si="237"/>
        <v>0</v>
      </c>
      <c r="E305" s="125">
        <v>60000</v>
      </c>
      <c r="F305" s="125">
        <v>60000</v>
      </c>
      <c r="G305" s="125">
        <f t="shared" si="262"/>
        <v>0</v>
      </c>
      <c r="H305" s="125"/>
      <c r="I305" s="125"/>
      <c r="J305" s="125">
        <f t="shared" si="263"/>
        <v>0</v>
      </c>
      <c r="K305" s="125"/>
      <c r="L305" s="125"/>
      <c r="M305" s="125">
        <f t="shared" si="264"/>
        <v>0</v>
      </c>
      <c r="N305" s="125"/>
      <c r="O305" s="125"/>
      <c r="P305" s="125">
        <f t="shared" si="265"/>
        <v>0</v>
      </c>
      <c r="Q305" s="125"/>
      <c r="R305" s="125"/>
      <c r="S305" s="125">
        <f t="shared" si="266"/>
        <v>0</v>
      </c>
      <c r="T305" s="125"/>
      <c r="U305" s="125"/>
      <c r="V305" s="125">
        <f t="shared" si="267"/>
        <v>0</v>
      </c>
      <c r="W305" s="125"/>
      <c r="X305" s="125"/>
      <c r="Y305" s="125">
        <f t="shared" si="268"/>
        <v>0</v>
      </c>
      <c r="Z305" s="125"/>
      <c r="AA305" s="125"/>
      <c r="AB305" s="125">
        <f t="shared" si="269"/>
        <v>0</v>
      </c>
    </row>
    <row r="306" spans="1:189" s="119" customFormat="1" ht="31.5" x14ac:dyDescent="0.25">
      <c r="A306" s="121" t="s">
        <v>366</v>
      </c>
      <c r="B306" s="125">
        <f t="shared" si="237"/>
        <v>150000</v>
      </c>
      <c r="C306" s="125">
        <f t="shared" si="237"/>
        <v>150000</v>
      </c>
      <c r="D306" s="125">
        <f t="shared" si="237"/>
        <v>0</v>
      </c>
      <c r="E306" s="125">
        <v>70264</v>
      </c>
      <c r="F306" s="125">
        <v>70264</v>
      </c>
      <c r="G306" s="125">
        <f t="shared" si="262"/>
        <v>0</v>
      </c>
      <c r="H306" s="125"/>
      <c r="I306" s="125"/>
      <c r="J306" s="125">
        <f t="shared" si="263"/>
        <v>0</v>
      </c>
      <c r="K306" s="125"/>
      <c r="L306" s="125"/>
      <c r="M306" s="125">
        <f t="shared" si="264"/>
        <v>0</v>
      </c>
      <c r="N306" s="125"/>
      <c r="O306" s="125"/>
      <c r="P306" s="125">
        <f t="shared" si="265"/>
        <v>0</v>
      </c>
      <c r="Q306" s="125"/>
      <c r="R306" s="125"/>
      <c r="S306" s="125">
        <f t="shared" si="266"/>
        <v>0</v>
      </c>
      <c r="T306" s="125">
        <v>79736</v>
      </c>
      <c r="U306" s="125">
        <v>79736</v>
      </c>
      <c r="V306" s="125">
        <f t="shared" si="267"/>
        <v>0</v>
      </c>
      <c r="W306" s="125"/>
      <c r="X306" s="125"/>
      <c r="Y306" s="125">
        <f t="shared" si="268"/>
        <v>0</v>
      </c>
      <c r="Z306" s="125"/>
      <c r="AA306" s="125"/>
      <c r="AB306" s="125">
        <f t="shared" si="269"/>
        <v>0</v>
      </c>
    </row>
    <row r="307" spans="1:189" s="119" customFormat="1" ht="94.5" x14ac:dyDescent="0.25">
      <c r="A307" s="121" t="s">
        <v>367</v>
      </c>
      <c r="B307" s="125">
        <f t="shared" si="237"/>
        <v>1091336</v>
      </c>
      <c r="C307" s="125">
        <f t="shared" si="237"/>
        <v>1091336</v>
      </c>
      <c r="D307" s="125">
        <f t="shared" si="237"/>
        <v>0</v>
      </c>
      <c r="E307" s="125"/>
      <c r="F307" s="125"/>
      <c r="G307" s="125">
        <f t="shared" si="262"/>
        <v>0</v>
      </c>
      <c r="H307" s="125"/>
      <c r="I307" s="125"/>
      <c r="J307" s="125">
        <f t="shared" si="263"/>
        <v>0</v>
      </c>
      <c r="K307" s="125"/>
      <c r="L307" s="125"/>
      <c r="M307" s="125">
        <f t="shared" si="264"/>
        <v>0</v>
      </c>
      <c r="N307" s="125">
        <v>1091336</v>
      </c>
      <c r="O307" s="125">
        <v>1091336</v>
      </c>
      <c r="P307" s="125">
        <f t="shared" si="265"/>
        <v>0</v>
      </c>
      <c r="Q307" s="125"/>
      <c r="R307" s="125"/>
      <c r="S307" s="125">
        <f t="shared" si="266"/>
        <v>0</v>
      </c>
      <c r="T307" s="125"/>
      <c r="U307" s="125"/>
      <c r="V307" s="125">
        <f t="shared" si="267"/>
        <v>0</v>
      </c>
      <c r="W307" s="125"/>
      <c r="X307" s="125"/>
      <c r="Y307" s="125">
        <f t="shared" si="268"/>
        <v>0</v>
      </c>
      <c r="Z307" s="125"/>
      <c r="AA307" s="125"/>
      <c r="AB307" s="125">
        <f t="shared" si="269"/>
        <v>0</v>
      </c>
    </row>
    <row r="308" spans="1:189" s="119" customFormat="1" ht="63" x14ac:dyDescent="0.25">
      <c r="A308" s="132" t="s">
        <v>368</v>
      </c>
      <c r="B308" s="125">
        <f t="shared" si="237"/>
        <v>26703</v>
      </c>
      <c r="C308" s="125">
        <f t="shared" si="237"/>
        <v>26703</v>
      </c>
      <c r="D308" s="125">
        <f t="shared" si="237"/>
        <v>0</v>
      </c>
      <c r="E308" s="125"/>
      <c r="F308" s="125"/>
      <c r="G308" s="125">
        <f t="shared" si="262"/>
        <v>0</v>
      </c>
      <c r="H308" s="125">
        <v>10703</v>
      </c>
      <c r="I308" s="125">
        <v>10703</v>
      </c>
      <c r="J308" s="125">
        <f t="shared" si="263"/>
        <v>0</v>
      </c>
      <c r="K308" s="125">
        <v>16000</v>
      </c>
      <c r="L308" s="125">
        <v>16000</v>
      </c>
      <c r="M308" s="125">
        <f t="shared" si="264"/>
        <v>0</v>
      </c>
      <c r="N308" s="125"/>
      <c r="O308" s="125"/>
      <c r="P308" s="125">
        <f t="shared" si="265"/>
        <v>0</v>
      </c>
      <c r="Q308" s="125"/>
      <c r="R308" s="125"/>
      <c r="S308" s="125">
        <f t="shared" si="266"/>
        <v>0</v>
      </c>
      <c r="T308" s="125"/>
      <c r="U308" s="125"/>
      <c r="V308" s="125">
        <f t="shared" si="267"/>
        <v>0</v>
      </c>
      <c r="W308" s="125"/>
      <c r="X308" s="125"/>
      <c r="Y308" s="125">
        <f t="shared" si="268"/>
        <v>0</v>
      </c>
      <c r="Z308" s="125"/>
      <c r="AA308" s="125"/>
      <c r="AB308" s="125">
        <f t="shared" si="269"/>
        <v>0</v>
      </c>
    </row>
    <row r="309" spans="1:189" s="119" customFormat="1" ht="31.5" x14ac:dyDescent="0.25">
      <c r="A309" s="124" t="s">
        <v>369</v>
      </c>
      <c r="B309" s="125">
        <f t="shared" si="237"/>
        <v>0</v>
      </c>
      <c r="C309" s="125">
        <f t="shared" si="237"/>
        <v>11400</v>
      </c>
      <c r="D309" s="125">
        <f t="shared" si="237"/>
        <v>11400</v>
      </c>
      <c r="E309" s="125"/>
      <c r="F309" s="125"/>
      <c r="G309" s="125">
        <f t="shared" si="262"/>
        <v>0</v>
      </c>
      <c r="H309" s="125"/>
      <c r="I309" s="125"/>
      <c r="J309" s="125">
        <f t="shared" si="263"/>
        <v>0</v>
      </c>
      <c r="K309" s="125"/>
      <c r="L309" s="125">
        <f>5000+1400</f>
        <v>6400</v>
      </c>
      <c r="M309" s="125">
        <f t="shared" si="264"/>
        <v>6400</v>
      </c>
      <c r="N309" s="125"/>
      <c r="O309" s="125"/>
      <c r="P309" s="125">
        <f t="shared" si="265"/>
        <v>0</v>
      </c>
      <c r="Q309" s="125"/>
      <c r="R309" s="125"/>
      <c r="S309" s="125">
        <f t="shared" si="266"/>
        <v>0</v>
      </c>
      <c r="T309" s="125"/>
      <c r="U309" s="125"/>
      <c r="V309" s="125">
        <f t="shared" si="267"/>
        <v>0</v>
      </c>
      <c r="W309" s="125"/>
      <c r="X309" s="125">
        <v>5000</v>
      </c>
      <c r="Y309" s="125">
        <f t="shared" si="268"/>
        <v>5000</v>
      </c>
      <c r="Z309" s="125"/>
      <c r="AA309" s="125"/>
      <c r="AB309" s="125">
        <f t="shared" si="269"/>
        <v>0</v>
      </c>
    </row>
    <row r="310" spans="1:189" s="119" customFormat="1" ht="31.5" x14ac:dyDescent="0.25">
      <c r="A310" s="124" t="s">
        <v>370</v>
      </c>
      <c r="B310" s="125">
        <f t="shared" si="237"/>
        <v>150000</v>
      </c>
      <c r="C310" s="125">
        <f t="shared" si="237"/>
        <v>128085</v>
      </c>
      <c r="D310" s="125">
        <f t="shared" si="237"/>
        <v>-21915</v>
      </c>
      <c r="E310" s="125"/>
      <c r="F310" s="125"/>
      <c r="G310" s="125">
        <f t="shared" si="262"/>
        <v>0</v>
      </c>
      <c r="H310" s="125">
        <v>150000</v>
      </c>
      <c r="I310" s="125">
        <f>150000-21915</f>
        <v>128085</v>
      </c>
      <c r="J310" s="125">
        <f t="shared" si="263"/>
        <v>-21915</v>
      </c>
      <c r="K310" s="125"/>
      <c r="L310" s="125"/>
      <c r="M310" s="125">
        <f t="shared" si="264"/>
        <v>0</v>
      </c>
      <c r="N310" s="125"/>
      <c r="O310" s="125"/>
      <c r="P310" s="125">
        <f t="shared" si="265"/>
        <v>0</v>
      </c>
      <c r="Q310" s="125"/>
      <c r="R310" s="125"/>
      <c r="S310" s="125">
        <f t="shared" si="266"/>
        <v>0</v>
      </c>
      <c r="T310" s="125"/>
      <c r="U310" s="125"/>
      <c r="V310" s="125">
        <f t="shared" si="267"/>
        <v>0</v>
      </c>
      <c r="W310" s="125"/>
      <c r="X310" s="125"/>
      <c r="Y310" s="125">
        <f t="shared" si="268"/>
        <v>0</v>
      </c>
      <c r="Z310" s="125"/>
      <c r="AA310" s="125"/>
      <c r="AB310" s="125">
        <f t="shared" si="269"/>
        <v>0</v>
      </c>
    </row>
    <row r="311" spans="1:189" s="119" customFormat="1" ht="31.5" x14ac:dyDescent="0.25">
      <c r="A311" s="124" t="s">
        <v>371</v>
      </c>
      <c r="B311" s="125">
        <f t="shared" si="237"/>
        <v>215301</v>
      </c>
      <c r="C311" s="125">
        <f t="shared" si="237"/>
        <v>215301</v>
      </c>
      <c r="D311" s="125">
        <f t="shared" si="237"/>
        <v>0</v>
      </c>
      <c r="E311" s="125">
        <v>215301</v>
      </c>
      <c r="F311" s="125">
        <v>215301</v>
      </c>
      <c r="G311" s="125">
        <f t="shared" si="262"/>
        <v>0</v>
      </c>
      <c r="H311" s="125"/>
      <c r="I311" s="125"/>
      <c r="J311" s="125">
        <f t="shared" si="263"/>
        <v>0</v>
      </c>
      <c r="K311" s="125"/>
      <c r="L311" s="125"/>
      <c r="M311" s="125">
        <f t="shared" si="264"/>
        <v>0</v>
      </c>
      <c r="N311" s="125"/>
      <c r="O311" s="125"/>
      <c r="P311" s="125">
        <f t="shared" si="265"/>
        <v>0</v>
      </c>
      <c r="Q311" s="125"/>
      <c r="R311" s="125"/>
      <c r="S311" s="125">
        <f t="shared" si="266"/>
        <v>0</v>
      </c>
      <c r="T311" s="125"/>
      <c r="U311" s="125"/>
      <c r="V311" s="125">
        <f t="shared" si="267"/>
        <v>0</v>
      </c>
      <c r="W311" s="125"/>
      <c r="X311" s="125"/>
      <c r="Y311" s="125">
        <f t="shared" si="268"/>
        <v>0</v>
      </c>
      <c r="Z311" s="125"/>
      <c r="AA311" s="125"/>
      <c r="AB311" s="125">
        <f t="shared" si="269"/>
        <v>0</v>
      </c>
    </row>
    <row r="312" spans="1:189" s="119" customFormat="1" x14ac:dyDescent="0.25">
      <c r="A312" s="131" t="s">
        <v>343</v>
      </c>
      <c r="B312" s="120">
        <f t="shared" si="237"/>
        <v>3000</v>
      </c>
      <c r="C312" s="120">
        <f t="shared" si="237"/>
        <v>3000</v>
      </c>
      <c r="D312" s="120">
        <f t="shared" si="237"/>
        <v>0</v>
      </c>
      <c r="E312" s="120">
        <f t="shared" ref="E312:AA312" si="270">SUM(E313:E313)</f>
        <v>0</v>
      </c>
      <c r="F312" s="120">
        <f t="shared" si="270"/>
        <v>0</v>
      </c>
      <c r="G312" s="120">
        <f t="shared" si="262"/>
        <v>0</v>
      </c>
      <c r="H312" s="120">
        <f t="shared" si="270"/>
        <v>0</v>
      </c>
      <c r="I312" s="120">
        <f t="shared" si="270"/>
        <v>0</v>
      </c>
      <c r="J312" s="120">
        <f t="shared" si="263"/>
        <v>0</v>
      </c>
      <c r="K312" s="120">
        <f t="shared" si="270"/>
        <v>3000</v>
      </c>
      <c r="L312" s="120">
        <f t="shared" si="270"/>
        <v>3000</v>
      </c>
      <c r="M312" s="120">
        <f t="shared" si="264"/>
        <v>0</v>
      </c>
      <c r="N312" s="120">
        <f t="shared" si="270"/>
        <v>0</v>
      </c>
      <c r="O312" s="120">
        <f t="shared" si="270"/>
        <v>0</v>
      </c>
      <c r="P312" s="120">
        <f t="shared" si="265"/>
        <v>0</v>
      </c>
      <c r="Q312" s="120">
        <f t="shared" si="270"/>
        <v>0</v>
      </c>
      <c r="R312" s="120">
        <f t="shared" si="270"/>
        <v>0</v>
      </c>
      <c r="S312" s="120">
        <f t="shared" si="266"/>
        <v>0</v>
      </c>
      <c r="T312" s="120">
        <f t="shared" si="270"/>
        <v>0</v>
      </c>
      <c r="U312" s="120">
        <f t="shared" si="270"/>
        <v>0</v>
      </c>
      <c r="V312" s="120">
        <f t="shared" si="267"/>
        <v>0</v>
      </c>
      <c r="W312" s="120">
        <f t="shared" si="270"/>
        <v>0</v>
      </c>
      <c r="X312" s="120">
        <f t="shared" si="270"/>
        <v>0</v>
      </c>
      <c r="Y312" s="120">
        <f t="shared" si="268"/>
        <v>0</v>
      </c>
      <c r="Z312" s="120">
        <f t="shared" si="270"/>
        <v>0</v>
      </c>
      <c r="AA312" s="120">
        <f t="shared" si="270"/>
        <v>0</v>
      </c>
      <c r="AB312" s="120">
        <f t="shared" si="269"/>
        <v>0</v>
      </c>
    </row>
    <row r="313" spans="1:189" s="119" customFormat="1" ht="31.5" x14ac:dyDescent="0.25">
      <c r="A313" s="124" t="s">
        <v>372</v>
      </c>
      <c r="B313" s="125">
        <f t="shared" si="237"/>
        <v>3000</v>
      </c>
      <c r="C313" s="125">
        <f t="shared" si="237"/>
        <v>3000</v>
      </c>
      <c r="D313" s="125">
        <f t="shared" si="237"/>
        <v>0</v>
      </c>
      <c r="E313" s="125"/>
      <c r="F313" s="125"/>
      <c r="G313" s="125">
        <f t="shared" si="262"/>
        <v>0</v>
      </c>
      <c r="H313" s="125"/>
      <c r="I313" s="125"/>
      <c r="J313" s="125">
        <f t="shared" si="263"/>
        <v>0</v>
      </c>
      <c r="K313" s="125">
        <v>3000</v>
      </c>
      <c r="L313" s="125">
        <v>3000</v>
      </c>
      <c r="M313" s="125">
        <f t="shared" si="264"/>
        <v>0</v>
      </c>
      <c r="N313" s="125"/>
      <c r="O313" s="125"/>
      <c r="P313" s="125">
        <f t="shared" si="265"/>
        <v>0</v>
      </c>
      <c r="Q313" s="125"/>
      <c r="R313" s="125"/>
      <c r="S313" s="125">
        <f t="shared" si="266"/>
        <v>0</v>
      </c>
      <c r="T313" s="125"/>
      <c r="U313" s="125"/>
      <c r="V313" s="125">
        <f t="shared" si="267"/>
        <v>0</v>
      </c>
      <c r="W313" s="125"/>
      <c r="X313" s="125"/>
      <c r="Y313" s="125">
        <f t="shared" si="268"/>
        <v>0</v>
      </c>
      <c r="Z313" s="125"/>
      <c r="AA313" s="125"/>
      <c r="AB313" s="125">
        <f t="shared" si="269"/>
        <v>0</v>
      </c>
      <c r="FN313" s="116"/>
      <c r="FO313" s="116"/>
      <c r="FP313" s="116"/>
      <c r="FQ313" s="116"/>
      <c r="FR313" s="116"/>
      <c r="FS313" s="116"/>
      <c r="FT313" s="116"/>
      <c r="FU313" s="116"/>
      <c r="FV313" s="116"/>
      <c r="FW313" s="116"/>
      <c r="FX313" s="116"/>
      <c r="FY313" s="116"/>
      <c r="FZ313" s="116"/>
      <c r="GA313" s="116"/>
      <c r="GB313" s="116"/>
      <c r="GC313" s="116"/>
      <c r="GD313" s="116"/>
      <c r="GE313" s="116"/>
      <c r="GF313" s="116"/>
      <c r="GG313" s="116"/>
    </row>
    <row r="314" spans="1:189" s="119" customFormat="1" ht="31.5" x14ac:dyDescent="0.25">
      <c r="A314" s="117" t="s">
        <v>239</v>
      </c>
      <c r="B314" s="118">
        <f t="shared" si="237"/>
        <v>562449</v>
      </c>
      <c r="C314" s="118">
        <f t="shared" si="237"/>
        <v>645646</v>
      </c>
      <c r="D314" s="118">
        <f t="shared" si="237"/>
        <v>83197</v>
      </c>
      <c r="E314" s="118">
        <f>SUM(E323,E345,E337,E349,E340,E315)</f>
        <v>0</v>
      </c>
      <c r="F314" s="118">
        <f>SUM(F323,F345,F337,F349,F340,F315)</f>
        <v>0</v>
      </c>
      <c r="G314" s="118">
        <f t="shared" si="262"/>
        <v>0</v>
      </c>
      <c r="H314" s="118">
        <f t="shared" ref="H314" si="271">SUM(H323,H345,H337,H349,H340,H315)</f>
        <v>0</v>
      </c>
      <c r="I314" s="118">
        <f>SUM(I323,I345,I337,I349,I340,I315)</f>
        <v>0</v>
      </c>
      <c r="J314" s="118">
        <f t="shared" si="263"/>
        <v>0</v>
      </c>
      <c r="K314" s="118">
        <f t="shared" ref="K314" si="272">SUM(K323,K345,K337,K349,K340,K315)</f>
        <v>334259</v>
      </c>
      <c r="L314" s="118">
        <f>SUM(L323,L345,L337,L349,L340,L315)</f>
        <v>417456</v>
      </c>
      <c r="M314" s="118">
        <f t="shared" si="264"/>
        <v>83197</v>
      </c>
      <c r="N314" s="118">
        <f t="shared" ref="N314" si="273">SUM(N323,N345,N337,N349,N340,N315)</f>
        <v>172190</v>
      </c>
      <c r="O314" s="118">
        <f>SUM(O323,O345,O337,O349,O340,O315)</f>
        <v>172190</v>
      </c>
      <c r="P314" s="118">
        <f t="shared" si="265"/>
        <v>0</v>
      </c>
      <c r="Q314" s="118">
        <f t="shared" ref="Q314" si="274">SUM(Q323,Q345,Q337,Q349,Q340,Q315)</f>
        <v>56000</v>
      </c>
      <c r="R314" s="118">
        <f>SUM(R323,R345,R337,R349,R340,R315)</f>
        <v>56000</v>
      </c>
      <c r="S314" s="118">
        <f t="shared" si="266"/>
        <v>0</v>
      </c>
      <c r="T314" s="118">
        <f t="shared" ref="T314" si="275">SUM(T323,T345,T337,T349,T340,T315)</f>
        <v>0</v>
      </c>
      <c r="U314" s="118">
        <f>SUM(U323,U345,U337,U349,U340,U315)</f>
        <v>0</v>
      </c>
      <c r="V314" s="118">
        <f t="shared" si="267"/>
        <v>0</v>
      </c>
      <c r="W314" s="118">
        <f t="shared" ref="W314" si="276">SUM(W323,W345,W337,W349,W340,W315)</f>
        <v>0</v>
      </c>
      <c r="X314" s="118">
        <f>SUM(X323,X345,X337,X349,X340,X315)</f>
        <v>0</v>
      </c>
      <c r="Y314" s="118">
        <f t="shared" si="268"/>
        <v>0</v>
      </c>
      <c r="Z314" s="118">
        <f t="shared" ref="Z314" si="277">SUM(Z323,Z345,Z337,Z349,Z340,Z315)</f>
        <v>0</v>
      </c>
      <c r="AA314" s="118">
        <f>SUM(AA323,AA345,AA337,AA349,AA340,AA315)</f>
        <v>0</v>
      </c>
      <c r="AB314" s="118">
        <f t="shared" si="269"/>
        <v>0</v>
      </c>
      <c r="AC314" s="116"/>
      <c r="AD314" s="116"/>
      <c r="AE314" s="116"/>
      <c r="AF314" s="116"/>
      <c r="AG314" s="116"/>
      <c r="AH314" s="116"/>
      <c r="AI314" s="116"/>
      <c r="AJ314" s="116"/>
      <c r="AK314" s="116"/>
      <c r="AL314" s="116"/>
      <c r="AM314" s="116"/>
      <c r="AN314" s="116"/>
      <c r="AO314" s="116"/>
      <c r="AP314" s="116"/>
      <c r="AQ314" s="116"/>
      <c r="AR314" s="116"/>
      <c r="AS314" s="116"/>
      <c r="AT314" s="116"/>
      <c r="AU314" s="116"/>
      <c r="AV314" s="116"/>
      <c r="AW314" s="116"/>
      <c r="AX314" s="116"/>
      <c r="AY314" s="116"/>
      <c r="AZ314" s="116"/>
      <c r="BA314" s="116"/>
      <c r="BB314" s="116"/>
      <c r="BC314" s="116"/>
      <c r="BD314" s="116"/>
      <c r="BE314" s="116"/>
      <c r="BF314" s="116"/>
      <c r="BG314" s="116"/>
      <c r="BH314" s="116"/>
      <c r="BI314" s="116"/>
      <c r="BJ314" s="116"/>
      <c r="BK314" s="116"/>
      <c r="BL314" s="116"/>
      <c r="BM314" s="116"/>
      <c r="BN314" s="116"/>
      <c r="BO314" s="116"/>
      <c r="BP314" s="116"/>
      <c r="BQ314" s="116"/>
      <c r="BR314" s="116"/>
      <c r="BS314" s="116"/>
      <c r="BT314" s="116"/>
      <c r="BU314" s="116"/>
      <c r="BV314" s="116"/>
      <c r="BW314" s="116"/>
      <c r="BX314" s="116"/>
      <c r="BY314" s="116"/>
      <c r="BZ314" s="116"/>
      <c r="CA314" s="116"/>
      <c r="CB314" s="116"/>
      <c r="CC314" s="116"/>
      <c r="CD314" s="116"/>
      <c r="CE314" s="116"/>
      <c r="CF314" s="116"/>
      <c r="CG314" s="116"/>
      <c r="CH314" s="116"/>
      <c r="CI314" s="116"/>
      <c r="CJ314" s="116"/>
      <c r="CK314" s="116"/>
      <c r="CL314" s="116"/>
      <c r="CM314" s="116"/>
      <c r="CN314" s="116"/>
      <c r="CO314" s="116"/>
      <c r="CP314" s="116"/>
      <c r="CQ314" s="116"/>
      <c r="CR314" s="116"/>
      <c r="CS314" s="116"/>
      <c r="CT314" s="116"/>
      <c r="CU314" s="116"/>
      <c r="CV314" s="116"/>
      <c r="CW314" s="116"/>
      <c r="CX314" s="116"/>
      <c r="CY314" s="116"/>
      <c r="CZ314" s="116"/>
      <c r="DA314" s="116"/>
      <c r="DB314" s="116"/>
      <c r="DC314" s="116"/>
      <c r="DD314" s="116"/>
      <c r="DE314" s="116"/>
      <c r="DF314" s="116"/>
      <c r="DG314" s="116"/>
      <c r="DH314" s="116"/>
      <c r="DI314" s="116"/>
      <c r="DJ314" s="116"/>
      <c r="DK314" s="116"/>
      <c r="DL314" s="116"/>
      <c r="DM314" s="116"/>
      <c r="DN314" s="116"/>
      <c r="DO314" s="116"/>
      <c r="DP314" s="116"/>
      <c r="DQ314" s="116"/>
      <c r="DR314" s="116"/>
      <c r="DS314" s="116"/>
      <c r="DT314" s="116"/>
      <c r="DU314" s="116"/>
      <c r="DV314" s="116"/>
      <c r="DW314" s="116"/>
      <c r="DX314" s="116"/>
      <c r="DY314" s="116"/>
      <c r="DZ314" s="116"/>
      <c r="EA314" s="116"/>
      <c r="EB314" s="116"/>
      <c r="EC314" s="116"/>
      <c r="ED314" s="116"/>
      <c r="EE314" s="116"/>
      <c r="EF314" s="116"/>
      <c r="EG314" s="116"/>
      <c r="EH314" s="116"/>
      <c r="EI314" s="116"/>
      <c r="EJ314" s="116"/>
      <c r="EK314" s="116"/>
      <c r="EL314" s="116"/>
      <c r="EM314" s="116"/>
      <c r="EN314" s="116"/>
      <c r="EO314" s="116"/>
      <c r="EP314" s="116"/>
      <c r="EQ314" s="116"/>
      <c r="ER314" s="116"/>
      <c r="ES314" s="116"/>
      <c r="ET314" s="116"/>
      <c r="EU314" s="116"/>
      <c r="EV314" s="116"/>
      <c r="EW314" s="116"/>
      <c r="EX314" s="116"/>
      <c r="EY314" s="116"/>
      <c r="EZ314" s="116"/>
      <c r="FA314" s="116"/>
      <c r="FB314" s="116"/>
      <c r="FC314" s="116"/>
      <c r="FD314" s="116"/>
      <c r="FE314" s="116"/>
      <c r="FF314" s="116"/>
      <c r="FG314" s="116"/>
      <c r="FH314" s="116"/>
      <c r="FI314" s="116"/>
      <c r="FJ314" s="116"/>
      <c r="FK314" s="116"/>
      <c r="FL314" s="116"/>
      <c r="FM314" s="116"/>
      <c r="FN314" s="116"/>
      <c r="FO314" s="116"/>
      <c r="FP314" s="116"/>
      <c r="FQ314" s="116"/>
      <c r="FR314" s="116"/>
      <c r="FS314" s="116"/>
      <c r="FT314" s="116"/>
      <c r="FU314" s="116"/>
      <c r="FV314" s="116"/>
      <c r="FW314" s="116"/>
      <c r="FX314" s="116"/>
      <c r="FY314" s="116"/>
      <c r="FZ314" s="116"/>
      <c r="GA314" s="116"/>
      <c r="GB314" s="116"/>
      <c r="GC314" s="116"/>
      <c r="GD314" s="116"/>
      <c r="GE314" s="116"/>
      <c r="GF314" s="116"/>
      <c r="GG314" s="116"/>
    </row>
    <row r="315" spans="1:189" s="119" customFormat="1" x14ac:dyDescent="0.25">
      <c r="A315" s="117" t="s">
        <v>265</v>
      </c>
      <c r="B315" s="118">
        <f t="shared" si="237"/>
        <v>18416</v>
      </c>
      <c r="C315" s="118">
        <f t="shared" si="237"/>
        <v>36649</v>
      </c>
      <c r="D315" s="118">
        <f t="shared" si="237"/>
        <v>18233</v>
      </c>
      <c r="E315" s="118">
        <f t="shared" ref="E315" si="278">SUM(E316:E322)</f>
        <v>0</v>
      </c>
      <c r="F315" s="118">
        <f>SUM(F316:F322)</f>
        <v>0</v>
      </c>
      <c r="G315" s="118">
        <f t="shared" si="262"/>
        <v>0</v>
      </c>
      <c r="H315" s="118">
        <f t="shared" ref="H315" si="279">SUM(H316:H322)</f>
        <v>0</v>
      </c>
      <c r="I315" s="118">
        <f>SUM(I316:I322)</f>
        <v>0</v>
      </c>
      <c r="J315" s="118">
        <f t="shared" si="263"/>
        <v>0</v>
      </c>
      <c r="K315" s="118">
        <f t="shared" ref="K315" si="280">SUM(K316:K322)</f>
        <v>16990</v>
      </c>
      <c r="L315" s="118">
        <f>SUM(L316:L322)</f>
        <v>35223</v>
      </c>
      <c r="M315" s="118">
        <f t="shared" si="264"/>
        <v>18233</v>
      </c>
      <c r="N315" s="118">
        <f t="shared" ref="N315" si="281">SUM(N316:N322)</f>
        <v>1426</v>
      </c>
      <c r="O315" s="118">
        <f>SUM(O316:O322)</f>
        <v>1426</v>
      </c>
      <c r="P315" s="118">
        <f t="shared" si="265"/>
        <v>0</v>
      </c>
      <c r="Q315" s="118">
        <f t="shared" ref="Q315" si="282">SUM(Q316:Q322)</f>
        <v>0</v>
      </c>
      <c r="R315" s="118">
        <f>SUM(R316:R322)</f>
        <v>0</v>
      </c>
      <c r="S315" s="118">
        <f t="shared" si="266"/>
        <v>0</v>
      </c>
      <c r="T315" s="118">
        <f t="shared" ref="T315" si="283">SUM(T316:T322)</f>
        <v>0</v>
      </c>
      <c r="U315" s="118">
        <f>SUM(U316:U322)</f>
        <v>0</v>
      </c>
      <c r="V315" s="118">
        <f t="shared" si="267"/>
        <v>0</v>
      </c>
      <c r="W315" s="118">
        <f t="shared" ref="W315" si="284">SUM(W316:W322)</f>
        <v>0</v>
      </c>
      <c r="X315" s="118">
        <f>SUM(X316:X322)</f>
        <v>0</v>
      </c>
      <c r="Y315" s="118">
        <f t="shared" si="268"/>
        <v>0</v>
      </c>
      <c r="Z315" s="118">
        <f t="shared" ref="Z315" si="285">SUM(Z316:Z322)</f>
        <v>0</v>
      </c>
      <c r="AA315" s="118">
        <f>SUM(AA316:AA322)</f>
        <v>0</v>
      </c>
      <c r="AB315" s="118">
        <f t="shared" si="269"/>
        <v>0</v>
      </c>
      <c r="AC315" s="116"/>
      <c r="AD315" s="116"/>
      <c r="AE315" s="116"/>
      <c r="AF315" s="116"/>
      <c r="AG315" s="116"/>
      <c r="AH315" s="116"/>
      <c r="AI315" s="116"/>
      <c r="AJ315" s="116"/>
      <c r="AK315" s="116"/>
      <c r="AL315" s="116"/>
      <c r="AM315" s="116"/>
      <c r="AN315" s="116"/>
      <c r="AO315" s="116"/>
      <c r="AP315" s="116"/>
      <c r="AQ315" s="116"/>
      <c r="AR315" s="116"/>
      <c r="AS315" s="116"/>
      <c r="AT315" s="116"/>
      <c r="AU315" s="116"/>
      <c r="AV315" s="116"/>
      <c r="AW315" s="116"/>
      <c r="AX315" s="116"/>
      <c r="AY315" s="116"/>
      <c r="AZ315" s="116"/>
      <c r="BA315" s="116"/>
      <c r="BB315" s="116"/>
      <c r="BC315" s="116"/>
      <c r="BD315" s="116"/>
      <c r="BE315" s="116"/>
      <c r="BF315" s="116"/>
      <c r="BG315" s="116"/>
      <c r="BH315" s="116"/>
      <c r="BI315" s="116"/>
      <c r="BJ315" s="116"/>
      <c r="BK315" s="116"/>
      <c r="BL315" s="116"/>
      <c r="BM315" s="116"/>
      <c r="BN315" s="116"/>
      <c r="BO315" s="116"/>
      <c r="BP315" s="116"/>
      <c r="BQ315" s="116"/>
      <c r="BR315" s="116"/>
      <c r="BS315" s="116"/>
      <c r="BT315" s="116"/>
      <c r="BU315" s="116"/>
      <c r="BV315" s="116"/>
      <c r="BW315" s="116"/>
      <c r="BX315" s="116"/>
      <c r="BY315" s="116"/>
      <c r="BZ315" s="116"/>
      <c r="CA315" s="116"/>
      <c r="CB315" s="116"/>
      <c r="CC315" s="116"/>
      <c r="CD315" s="116"/>
      <c r="CE315" s="116"/>
      <c r="CF315" s="116"/>
      <c r="CG315" s="116"/>
      <c r="CH315" s="116"/>
      <c r="CI315" s="116"/>
      <c r="CJ315" s="116"/>
      <c r="CK315" s="116"/>
      <c r="CL315" s="116"/>
      <c r="CM315" s="116"/>
      <c r="CN315" s="116"/>
      <c r="CO315" s="116"/>
      <c r="CP315" s="116"/>
      <c r="CQ315" s="116"/>
      <c r="CR315" s="116"/>
      <c r="CS315" s="116"/>
      <c r="CT315" s="116"/>
      <c r="CU315" s="116"/>
      <c r="CV315" s="116"/>
      <c r="CW315" s="116"/>
      <c r="CX315" s="116"/>
      <c r="CY315" s="116"/>
      <c r="CZ315" s="116"/>
      <c r="DA315" s="116"/>
      <c r="DB315" s="116"/>
      <c r="DC315" s="116"/>
      <c r="DD315" s="116"/>
      <c r="DE315" s="116"/>
      <c r="DF315" s="116"/>
      <c r="DG315" s="116"/>
      <c r="DH315" s="116"/>
      <c r="DI315" s="116"/>
      <c r="DJ315" s="116"/>
      <c r="DK315" s="116"/>
      <c r="DL315" s="116"/>
      <c r="DM315" s="116"/>
      <c r="DN315" s="116"/>
      <c r="DO315" s="116"/>
      <c r="DP315" s="116"/>
      <c r="DQ315" s="116"/>
      <c r="DR315" s="116"/>
      <c r="DS315" s="116"/>
      <c r="DT315" s="116"/>
      <c r="DU315" s="116"/>
      <c r="DV315" s="116"/>
      <c r="DW315" s="116"/>
      <c r="DX315" s="116"/>
      <c r="DY315" s="116"/>
      <c r="DZ315" s="116"/>
      <c r="EA315" s="116"/>
      <c r="EB315" s="116"/>
      <c r="EC315" s="116"/>
      <c r="ED315" s="116"/>
      <c r="EE315" s="116"/>
      <c r="EF315" s="116"/>
      <c r="EG315" s="116"/>
      <c r="EH315" s="116"/>
      <c r="EI315" s="116"/>
      <c r="EJ315" s="116"/>
      <c r="EK315" s="116"/>
      <c r="EL315" s="116"/>
      <c r="EM315" s="116"/>
      <c r="EN315" s="116"/>
      <c r="EO315" s="116"/>
      <c r="EP315" s="116"/>
      <c r="EQ315" s="116"/>
      <c r="ER315" s="116"/>
      <c r="ES315" s="116"/>
      <c r="ET315" s="116"/>
      <c r="EU315" s="116"/>
      <c r="EV315" s="116"/>
      <c r="EW315" s="116"/>
      <c r="EX315" s="116"/>
      <c r="EY315" s="116"/>
      <c r="EZ315" s="116"/>
      <c r="FA315" s="116"/>
      <c r="FB315" s="116"/>
      <c r="FC315" s="116"/>
      <c r="FD315" s="116"/>
      <c r="FE315" s="116"/>
      <c r="FF315" s="116"/>
      <c r="FG315" s="116"/>
      <c r="FH315" s="116"/>
      <c r="FI315" s="116"/>
      <c r="FJ315" s="116"/>
      <c r="FK315" s="116"/>
      <c r="FL315" s="116"/>
      <c r="FM315" s="116"/>
      <c r="FN315" s="116"/>
      <c r="FO315" s="116"/>
      <c r="FP315" s="116"/>
      <c r="FQ315" s="116"/>
      <c r="FR315" s="116"/>
      <c r="FS315" s="116"/>
      <c r="FT315" s="116"/>
      <c r="FU315" s="116"/>
      <c r="FV315" s="116"/>
      <c r="FW315" s="116"/>
      <c r="FX315" s="116"/>
      <c r="FY315" s="116"/>
      <c r="FZ315" s="116"/>
      <c r="GA315" s="116"/>
      <c r="GB315" s="116"/>
      <c r="GC315" s="116"/>
      <c r="GD315" s="116"/>
      <c r="GE315" s="116"/>
      <c r="GF315" s="116"/>
      <c r="GG315" s="116"/>
    </row>
    <row r="316" spans="1:189" s="119" customFormat="1" ht="31.5" x14ac:dyDescent="0.25">
      <c r="A316" s="121" t="s">
        <v>373</v>
      </c>
      <c r="B316" s="125">
        <f t="shared" si="237"/>
        <v>2214</v>
      </c>
      <c r="C316" s="125">
        <f t="shared" si="237"/>
        <v>2214</v>
      </c>
      <c r="D316" s="125">
        <f t="shared" si="237"/>
        <v>0</v>
      </c>
      <c r="E316" s="125"/>
      <c r="F316" s="125"/>
      <c r="G316" s="125">
        <f t="shared" si="262"/>
        <v>0</v>
      </c>
      <c r="H316" s="125"/>
      <c r="I316" s="125"/>
      <c r="J316" s="125">
        <f t="shared" si="263"/>
        <v>0</v>
      </c>
      <c r="K316" s="125">
        <v>2214</v>
      </c>
      <c r="L316" s="125">
        <v>2214</v>
      </c>
      <c r="M316" s="125">
        <f t="shared" si="264"/>
        <v>0</v>
      </c>
      <c r="N316" s="125"/>
      <c r="O316" s="125"/>
      <c r="P316" s="125">
        <f t="shared" si="265"/>
        <v>0</v>
      </c>
      <c r="Q316" s="125"/>
      <c r="R316" s="125"/>
      <c r="S316" s="125">
        <f t="shared" si="266"/>
        <v>0</v>
      </c>
      <c r="T316" s="125"/>
      <c r="U316" s="125"/>
      <c r="V316" s="125">
        <f t="shared" si="267"/>
        <v>0</v>
      </c>
      <c r="W316" s="125"/>
      <c r="X316" s="125"/>
      <c r="Y316" s="125">
        <f t="shared" si="268"/>
        <v>0</v>
      </c>
      <c r="Z316" s="125"/>
      <c r="AA316" s="125"/>
      <c r="AB316" s="125">
        <f t="shared" si="269"/>
        <v>0</v>
      </c>
    </row>
    <row r="317" spans="1:189" s="119" customFormat="1" ht="31.5" x14ac:dyDescent="0.25">
      <c r="A317" s="121" t="s">
        <v>374</v>
      </c>
      <c r="B317" s="125">
        <f t="shared" si="237"/>
        <v>1000</v>
      </c>
      <c r="C317" s="125">
        <f t="shared" si="237"/>
        <v>1000</v>
      </c>
      <c r="D317" s="125">
        <f t="shared" si="237"/>
        <v>0</v>
      </c>
      <c r="E317" s="125"/>
      <c r="F317" s="125"/>
      <c r="G317" s="125">
        <f t="shared" si="262"/>
        <v>0</v>
      </c>
      <c r="H317" s="125"/>
      <c r="I317" s="125"/>
      <c r="J317" s="125">
        <f t="shared" si="263"/>
        <v>0</v>
      </c>
      <c r="K317" s="125">
        <v>1000</v>
      </c>
      <c r="L317" s="125">
        <v>1000</v>
      </c>
      <c r="M317" s="125">
        <f t="shared" si="264"/>
        <v>0</v>
      </c>
      <c r="N317" s="125"/>
      <c r="O317" s="125"/>
      <c r="P317" s="125">
        <f t="shared" si="265"/>
        <v>0</v>
      </c>
      <c r="Q317" s="125"/>
      <c r="R317" s="125"/>
      <c r="S317" s="125">
        <f t="shared" si="266"/>
        <v>0</v>
      </c>
      <c r="T317" s="125"/>
      <c r="U317" s="125"/>
      <c r="V317" s="125">
        <f t="shared" si="267"/>
        <v>0</v>
      </c>
      <c r="W317" s="125"/>
      <c r="X317" s="125"/>
      <c r="Y317" s="125">
        <f t="shared" si="268"/>
        <v>0</v>
      </c>
      <c r="Z317" s="125"/>
      <c r="AA317" s="125"/>
      <c r="AB317" s="125">
        <f t="shared" si="269"/>
        <v>0</v>
      </c>
    </row>
    <row r="318" spans="1:189" s="119" customFormat="1" x14ac:dyDescent="0.25">
      <c r="A318" s="121" t="s">
        <v>375</v>
      </c>
      <c r="B318" s="125">
        <f t="shared" si="237"/>
        <v>3726</v>
      </c>
      <c r="C318" s="125">
        <f t="shared" si="237"/>
        <v>3726</v>
      </c>
      <c r="D318" s="125">
        <f t="shared" si="237"/>
        <v>0</v>
      </c>
      <c r="E318" s="125"/>
      <c r="F318" s="125"/>
      <c r="G318" s="125">
        <f t="shared" si="262"/>
        <v>0</v>
      </c>
      <c r="H318" s="125"/>
      <c r="I318" s="125"/>
      <c r="J318" s="125">
        <f t="shared" si="263"/>
        <v>0</v>
      </c>
      <c r="K318" s="125">
        <v>3726</v>
      </c>
      <c r="L318" s="125">
        <v>3726</v>
      </c>
      <c r="M318" s="125">
        <f t="shared" si="264"/>
        <v>0</v>
      </c>
      <c r="N318" s="125"/>
      <c r="O318" s="125"/>
      <c r="P318" s="125">
        <f t="shared" si="265"/>
        <v>0</v>
      </c>
      <c r="Q318" s="125"/>
      <c r="R318" s="125"/>
      <c r="S318" s="125">
        <f t="shared" si="266"/>
        <v>0</v>
      </c>
      <c r="T318" s="125"/>
      <c r="U318" s="125"/>
      <c r="V318" s="125">
        <f t="shared" si="267"/>
        <v>0</v>
      </c>
      <c r="W318" s="125"/>
      <c r="X318" s="125"/>
      <c r="Y318" s="125">
        <f t="shared" si="268"/>
        <v>0</v>
      </c>
      <c r="Z318" s="125"/>
      <c r="AA318" s="125"/>
      <c r="AB318" s="125">
        <f t="shared" si="269"/>
        <v>0</v>
      </c>
    </row>
    <row r="319" spans="1:189" s="119" customFormat="1" x14ac:dyDescent="0.25">
      <c r="A319" s="121" t="s">
        <v>376</v>
      </c>
      <c r="B319" s="125">
        <f t="shared" si="237"/>
        <v>0</v>
      </c>
      <c r="C319" s="125">
        <f t="shared" si="237"/>
        <v>869</v>
      </c>
      <c r="D319" s="125">
        <f t="shared" si="237"/>
        <v>869</v>
      </c>
      <c r="E319" s="125"/>
      <c r="F319" s="125"/>
      <c r="G319" s="125">
        <f t="shared" si="262"/>
        <v>0</v>
      </c>
      <c r="H319" s="125"/>
      <c r="I319" s="125"/>
      <c r="J319" s="125">
        <f t="shared" si="263"/>
        <v>0</v>
      </c>
      <c r="K319" s="125">
        <v>0</v>
      </c>
      <c r="L319" s="125">
        <v>869</v>
      </c>
      <c r="M319" s="125">
        <f t="shared" si="264"/>
        <v>869</v>
      </c>
      <c r="N319" s="125"/>
      <c r="O319" s="125"/>
      <c r="P319" s="125">
        <f t="shared" si="265"/>
        <v>0</v>
      </c>
      <c r="Q319" s="125"/>
      <c r="R319" s="125"/>
      <c r="S319" s="125">
        <f t="shared" si="266"/>
        <v>0</v>
      </c>
      <c r="T319" s="125"/>
      <c r="U319" s="125"/>
      <c r="V319" s="125">
        <f t="shared" si="267"/>
        <v>0</v>
      </c>
      <c r="W319" s="125"/>
      <c r="X319" s="125"/>
      <c r="Y319" s="125">
        <f t="shared" si="268"/>
        <v>0</v>
      </c>
      <c r="Z319" s="125"/>
      <c r="AA319" s="125"/>
      <c r="AB319" s="125">
        <f t="shared" si="269"/>
        <v>0</v>
      </c>
    </row>
    <row r="320" spans="1:189" s="119" customFormat="1" ht="31.5" x14ac:dyDescent="0.25">
      <c r="A320" s="121" t="s">
        <v>377</v>
      </c>
      <c r="B320" s="125">
        <f t="shared" si="237"/>
        <v>0</v>
      </c>
      <c r="C320" s="125">
        <f t="shared" si="237"/>
        <v>17364</v>
      </c>
      <c r="D320" s="125">
        <f t="shared" si="237"/>
        <v>17364</v>
      </c>
      <c r="E320" s="125"/>
      <c r="F320" s="125"/>
      <c r="G320" s="125">
        <f t="shared" si="262"/>
        <v>0</v>
      </c>
      <c r="H320" s="125"/>
      <c r="I320" s="125"/>
      <c r="J320" s="125">
        <f t="shared" si="263"/>
        <v>0</v>
      </c>
      <c r="K320" s="125">
        <v>0</v>
      </c>
      <c r="L320" s="125">
        <v>17364</v>
      </c>
      <c r="M320" s="125">
        <f t="shared" si="264"/>
        <v>17364</v>
      </c>
      <c r="N320" s="125"/>
      <c r="O320" s="125"/>
      <c r="P320" s="125">
        <f t="shared" si="265"/>
        <v>0</v>
      </c>
      <c r="Q320" s="125"/>
      <c r="R320" s="125"/>
      <c r="S320" s="125">
        <f t="shared" si="266"/>
        <v>0</v>
      </c>
      <c r="T320" s="125"/>
      <c r="U320" s="125"/>
      <c r="V320" s="125">
        <f t="shared" si="267"/>
        <v>0</v>
      </c>
      <c r="W320" s="125"/>
      <c r="X320" s="125"/>
      <c r="Y320" s="125">
        <f t="shared" si="268"/>
        <v>0</v>
      </c>
      <c r="Z320" s="125"/>
      <c r="AA320" s="125"/>
      <c r="AB320" s="125">
        <f t="shared" si="269"/>
        <v>0</v>
      </c>
    </row>
    <row r="321" spans="1:189" s="119" customFormat="1" ht="31.5" x14ac:dyDescent="0.25">
      <c r="A321" s="133" t="s">
        <v>378</v>
      </c>
      <c r="B321" s="125">
        <f t="shared" si="237"/>
        <v>1426</v>
      </c>
      <c r="C321" s="125">
        <f t="shared" si="237"/>
        <v>1426</v>
      </c>
      <c r="D321" s="125">
        <f t="shared" si="237"/>
        <v>0</v>
      </c>
      <c r="E321" s="125"/>
      <c r="F321" s="125"/>
      <c r="G321" s="125">
        <f t="shared" si="262"/>
        <v>0</v>
      </c>
      <c r="H321" s="125"/>
      <c r="I321" s="125"/>
      <c r="J321" s="125">
        <f t="shared" si="263"/>
        <v>0</v>
      </c>
      <c r="K321" s="125"/>
      <c r="L321" s="125"/>
      <c r="M321" s="125">
        <f t="shared" si="264"/>
        <v>0</v>
      </c>
      <c r="N321" s="125">
        <v>1426</v>
      </c>
      <c r="O321" s="125">
        <v>1426</v>
      </c>
      <c r="P321" s="125">
        <f t="shared" si="265"/>
        <v>0</v>
      </c>
      <c r="Q321" s="125"/>
      <c r="R321" s="125"/>
      <c r="S321" s="125">
        <f t="shared" si="266"/>
        <v>0</v>
      </c>
      <c r="T321" s="125"/>
      <c r="U321" s="125"/>
      <c r="V321" s="125">
        <f t="shared" si="267"/>
        <v>0</v>
      </c>
      <c r="W321" s="125"/>
      <c r="X321" s="125"/>
      <c r="Y321" s="125">
        <f t="shared" si="268"/>
        <v>0</v>
      </c>
      <c r="Z321" s="125"/>
      <c r="AA321" s="125"/>
      <c r="AB321" s="125">
        <f t="shared" si="269"/>
        <v>0</v>
      </c>
    </row>
    <row r="322" spans="1:189" s="119" customFormat="1" ht="31.5" x14ac:dyDescent="0.25">
      <c r="A322" s="121" t="s">
        <v>379</v>
      </c>
      <c r="B322" s="125">
        <f t="shared" si="237"/>
        <v>10050</v>
      </c>
      <c r="C322" s="125">
        <f t="shared" si="237"/>
        <v>10050</v>
      </c>
      <c r="D322" s="125">
        <f t="shared" si="237"/>
        <v>0</v>
      </c>
      <c r="E322" s="125"/>
      <c r="F322" s="125"/>
      <c r="G322" s="125">
        <f t="shared" si="262"/>
        <v>0</v>
      </c>
      <c r="H322" s="125"/>
      <c r="I322" s="125"/>
      <c r="J322" s="125">
        <f t="shared" si="263"/>
        <v>0</v>
      </c>
      <c r="K322" s="125">
        <f>12500-2450</f>
        <v>10050</v>
      </c>
      <c r="L322" s="125">
        <f>12500-2450</f>
        <v>10050</v>
      </c>
      <c r="M322" s="125">
        <f t="shared" si="264"/>
        <v>0</v>
      </c>
      <c r="N322" s="125"/>
      <c r="O322" s="125"/>
      <c r="P322" s="125">
        <f t="shared" si="265"/>
        <v>0</v>
      </c>
      <c r="Q322" s="125"/>
      <c r="R322" s="125"/>
      <c r="S322" s="125">
        <f t="shared" si="266"/>
        <v>0</v>
      </c>
      <c r="T322" s="125"/>
      <c r="U322" s="125"/>
      <c r="V322" s="125">
        <f t="shared" si="267"/>
        <v>0</v>
      </c>
      <c r="W322" s="125"/>
      <c r="X322" s="125"/>
      <c r="Y322" s="125">
        <f t="shared" si="268"/>
        <v>0</v>
      </c>
      <c r="Z322" s="125"/>
      <c r="AA322" s="125"/>
      <c r="AB322" s="125">
        <f t="shared" si="269"/>
        <v>0</v>
      </c>
    </row>
    <row r="323" spans="1:189" s="119" customFormat="1" ht="31.5" x14ac:dyDescent="0.25">
      <c r="A323" s="117" t="s">
        <v>272</v>
      </c>
      <c r="B323" s="118">
        <f t="shared" si="237"/>
        <v>167449</v>
      </c>
      <c r="C323" s="118">
        <f t="shared" si="237"/>
        <v>190511</v>
      </c>
      <c r="D323" s="118">
        <f t="shared" si="237"/>
        <v>23062</v>
      </c>
      <c r="E323" s="118">
        <f t="shared" ref="E323:AA323" si="286">SUM(E324:E336)</f>
        <v>0</v>
      </c>
      <c r="F323" s="118">
        <f t="shared" si="286"/>
        <v>0</v>
      </c>
      <c r="G323" s="118">
        <f t="shared" si="262"/>
        <v>0</v>
      </c>
      <c r="H323" s="118">
        <f t="shared" ref="H323" si="287">SUM(H324:H336)</f>
        <v>0</v>
      </c>
      <c r="I323" s="118">
        <f t="shared" si="286"/>
        <v>0</v>
      </c>
      <c r="J323" s="118">
        <f t="shared" si="263"/>
        <v>0</v>
      </c>
      <c r="K323" s="118">
        <f t="shared" ref="K323" si="288">SUM(K324:K336)</f>
        <v>167449</v>
      </c>
      <c r="L323" s="118">
        <f t="shared" si="286"/>
        <v>190511</v>
      </c>
      <c r="M323" s="118">
        <f t="shared" si="264"/>
        <v>23062</v>
      </c>
      <c r="N323" s="118">
        <f t="shared" ref="N323" si="289">SUM(N324:N336)</f>
        <v>0</v>
      </c>
      <c r="O323" s="118">
        <f t="shared" si="286"/>
        <v>0</v>
      </c>
      <c r="P323" s="118">
        <f t="shared" si="265"/>
        <v>0</v>
      </c>
      <c r="Q323" s="118">
        <f t="shared" ref="Q323" si="290">SUM(Q324:Q336)</f>
        <v>0</v>
      </c>
      <c r="R323" s="118">
        <f t="shared" si="286"/>
        <v>0</v>
      </c>
      <c r="S323" s="118">
        <f t="shared" si="266"/>
        <v>0</v>
      </c>
      <c r="T323" s="118">
        <f t="shared" ref="T323" si="291">SUM(T324:T336)</f>
        <v>0</v>
      </c>
      <c r="U323" s="118">
        <f t="shared" si="286"/>
        <v>0</v>
      </c>
      <c r="V323" s="118">
        <f t="shared" si="267"/>
        <v>0</v>
      </c>
      <c r="W323" s="118">
        <f t="shared" ref="W323:X323" si="292">SUM(W324:W336)</f>
        <v>0</v>
      </c>
      <c r="X323" s="118">
        <f t="shared" si="292"/>
        <v>0</v>
      </c>
      <c r="Y323" s="118">
        <f t="shared" si="268"/>
        <v>0</v>
      </c>
      <c r="Z323" s="118">
        <f t="shared" ref="Z323" si="293">SUM(Z324:Z336)</f>
        <v>0</v>
      </c>
      <c r="AA323" s="118">
        <f t="shared" si="286"/>
        <v>0</v>
      </c>
      <c r="AB323" s="118">
        <f t="shared" si="269"/>
        <v>0</v>
      </c>
      <c r="AC323" s="116"/>
      <c r="AD323" s="116"/>
      <c r="AE323" s="116"/>
      <c r="AF323" s="116"/>
      <c r="AG323" s="116"/>
      <c r="AH323" s="116"/>
      <c r="AI323" s="116"/>
      <c r="AJ323" s="116"/>
      <c r="AK323" s="116"/>
      <c r="AL323" s="116"/>
      <c r="AM323" s="116"/>
      <c r="AN323" s="116"/>
      <c r="AO323" s="116"/>
      <c r="AP323" s="116"/>
      <c r="AQ323" s="116"/>
      <c r="AR323" s="116"/>
      <c r="AS323" s="116"/>
      <c r="AT323" s="116"/>
      <c r="AU323" s="116"/>
      <c r="AV323" s="116"/>
      <c r="AW323" s="116"/>
      <c r="AX323" s="116"/>
      <c r="AY323" s="116"/>
      <c r="AZ323" s="116"/>
      <c r="BA323" s="116"/>
      <c r="BB323" s="116"/>
      <c r="BC323" s="116"/>
      <c r="BD323" s="116"/>
      <c r="BE323" s="116"/>
      <c r="BF323" s="116"/>
      <c r="BG323" s="116"/>
      <c r="BH323" s="116"/>
      <c r="BI323" s="116"/>
      <c r="BJ323" s="116"/>
      <c r="BK323" s="116"/>
      <c r="BL323" s="116"/>
      <c r="BM323" s="116"/>
      <c r="BN323" s="116"/>
      <c r="BO323" s="116"/>
      <c r="BP323" s="116"/>
      <c r="BQ323" s="116"/>
      <c r="BR323" s="116"/>
      <c r="BS323" s="116"/>
      <c r="BT323" s="116"/>
      <c r="BU323" s="116"/>
      <c r="BV323" s="116"/>
      <c r="BW323" s="116"/>
      <c r="BX323" s="116"/>
      <c r="BY323" s="116"/>
      <c r="BZ323" s="116"/>
      <c r="CA323" s="116"/>
      <c r="CB323" s="116"/>
      <c r="CC323" s="116"/>
      <c r="CD323" s="116"/>
      <c r="CE323" s="116"/>
      <c r="CF323" s="116"/>
      <c r="CG323" s="116"/>
      <c r="CH323" s="116"/>
      <c r="CI323" s="116"/>
      <c r="CJ323" s="116"/>
      <c r="CK323" s="116"/>
      <c r="CL323" s="116"/>
      <c r="CM323" s="116"/>
      <c r="CN323" s="116"/>
      <c r="CO323" s="116"/>
      <c r="CP323" s="116"/>
      <c r="CQ323" s="116"/>
      <c r="CR323" s="116"/>
      <c r="CS323" s="116"/>
      <c r="CT323" s="116"/>
      <c r="CU323" s="116"/>
      <c r="CV323" s="116"/>
      <c r="CW323" s="116"/>
      <c r="CX323" s="116"/>
      <c r="CY323" s="116"/>
      <c r="CZ323" s="116"/>
      <c r="DA323" s="116"/>
      <c r="DB323" s="116"/>
      <c r="DC323" s="116"/>
      <c r="DD323" s="116"/>
      <c r="DE323" s="116"/>
      <c r="DF323" s="116"/>
      <c r="DG323" s="116"/>
      <c r="DH323" s="116"/>
      <c r="DI323" s="116"/>
      <c r="DJ323" s="116"/>
      <c r="DK323" s="116"/>
      <c r="DL323" s="116"/>
      <c r="DM323" s="116"/>
      <c r="DN323" s="116"/>
      <c r="DO323" s="116"/>
      <c r="DP323" s="116"/>
      <c r="DQ323" s="116"/>
      <c r="DR323" s="116"/>
      <c r="DS323" s="116"/>
      <c r="DT323" s="116"/>
      <c r="DU323" s="116"/>
      <c r="DV323" s="116"/>
      <c r="DW323" s="116"/>
      <c r="DX323" s="116"/>
      <c r="DY323" s="116"/>
      <c r="DZ323" s="116"/>
      <c r="EA323" s="116"/>
      <c r="EB323" s="116"/>
      <c r="EC323" s="116"/>
      <c r="ED323" s="116"/>
      <c r="EE323" s="116"/>
      <c r="EF323" s="116"/>
      <c r="EG323" s="116"/>
      <c r="EH323" s="116"/>
      <c r="EI323" s="116"/>
      <c r="EJ323" s="116"/>
      <c r="EK323" s="116"/>
      <c r="EL323" s="116"/>
      <c r="EM323" s="116"/>
      <c r="EN323" s="116"/>
      <c r="EO323" s="116"/>
      <c r="EP323" s="116"/>
      <c r="EQ323" s="116"/>
      <c r="ER323" s="116"/>
      <c r="ES323" s="116"/>
      <c r="ET323" s="116"/>
      <c r="EU323" s="116"/>
      <c r="EV323" s="116"/>
      <c r="EW323" s="116"/>
      <c r="EX323" s="116"/>
      <c r="EY323" s="116"/>
      <c r="EZ323" s="116"/>
      <c r="FA323" s="116"/>
      <c r="FB323" s="116"/>
      <c r="FC323" s="116"/>
      <c r="FD323" s="116"/>
      <c r="FE323" s="116"/>
      <c r="FF323" s="116"/>
      <c r="FG323" s="116"/>
      <c r="FH323" s="116"/>
      <c r="FI323" s="116"/>
      <c r="FJ323" s="116"/>
      <c r="FK323" s="116"/>
      <c r="FL323" s="116"/>
      <c r="FM323" s="116"/>
      <c r="FN323" s="116"/>
      <c r="FO323" s="116"/>
      <c r="FP323" s="116"/>
      <c r="FQ323" s="116"/>
      <c r="FR323" s="116"/>
      <c r="FS323" s="116"/>
      <c r="FT323" s="116"/>
      <c r="FU323" s="116"/>
      <c r="FV323" s="116"/>
      <c r="FW323" s="116"/>
      <c r="FX323" s="116"/>
      <c r="FY323" s="116"/>
      <c r="FZ323" s="116"/>
      <c r="GA323" s="116"/>
      <c r="GB323" s="116"/>
      <c r="GC323" s="116"/>
      <c r="GD323" s="116"/>
      <c r="GE323" s="116"/>
      <c r="GF323" s="116"/>
      <c r="GG323" s="116"/>
    </row>
    <row r="324" spans="1:189" s="119" customFormat="1" ht="31.5" x14ac:dyDescent="0.25">
      <c r="A324" s="124" t="s">
        <v>380</v>
      </c>
      <c r="B324" s="125">
        <f t="shared" si="237"/>
        <v>85111</v>
      </c>
      <c r="C324" s="125">
        <f t="shared" si="237"/>
        <v>85111</v>
      </c>
      <c r="D324" s="125">
        <f t="shared" si="237"/>
        <v>0</v>
      </c>
      <c r="E324" s="125"/>
      <c r="F324" s="125"/>
      <c r="G324" s="125">
        <f t="shared" si="262"/>
        <v>0</v>
      </c>
      <c r="H324" s="125"/>
      <c r="I324" s="125"/>
      <c r="J324" s="125">
        <f t="shared" si="263"/>
        <v>0</v>
      </c>
      <c r="K324" s="125">
        <v>85111</v>
      </c>
      <c r="L324" s="125">
        <v>85111</v>
      </c>
      <c r="M324" s="125">
        <f t="shared" si="264"/>
        <v>0</v>
      </c>
      <c r="N324" s="125"/>
      <c r="O324" s="125"/>
      <c r="P324" s="125">
        <f t="shared" si="265"/>
        <v>0</v>
      </c>
      <c r="Q324" s="125"/>
      <c r="R324" s="125"/>
      <c r="S324" s="125">
        <f t="shared" si="266"/>
        <v>0</v>
      </c>
      <c r="T324" s="125"/>
      <c r="U324" s="125"/>
      <c r="V324" s="125">
        <f t="shared" si="267"/>
        <v>0</v>
      </c>
      <c r="W324" s="125"/>
      <c r="X324" s="125"/>
      <c r="Y324" s="125">
        <f t="shared" si="268"/>
        <v>0</v>
      </c>
      <c r="Z324" s="125"/>
      <c r="AA324" s="125"/>
      <c r="AB324" s="125">
        <f t="shared" si="269"/>
        <v>0</v>
      </c>
    </row>
    <row r="325" spans="1:189" s="119" customFormat="1" ht="31.5" x14ac:dyDescent="0.25">
      <c r="A325" s="124" t="s">
        <v>381</v>
      </c>
      <c r="B325" s="125">
        <f t="shared" si="237"/>
        <v>0</v>
      </c>
      <c r="C325" s="125">
        <f t="shared" si="237"/>
        <v>17948</v>
      </c>
      <c r="D325" s="125">
        <f t="shared" si="237"/>
        <v>17948</v>
      </c>
      <c r="E325" s="125"/>
      <c r="F325" s="125"/>
      <c r="G325" s="125">
        <f t="shared" si="262"/>
        <v>0</v>
      </c>
      <c r="H325" s="125"/>
      <c r="I325" s="125"/>
      <c r="J325" s="125">
        <f t="shared" si="263"/>
        <v>0</v>
      </c>
      <c r="K325" s="125"/>
      <c r="L325" s="125">
        <v>17948</v>
      </c>
      <c r="M325" s="125">
        <f t="shared" si="264"/>
        <v>17948</v>
      </c>
      <c r="N325" s="125"/>
      <c r="O325" s="125"/>
      <c r="P325" s="125">
        <f t="shared" si="265"/>
        <v>0</v>
      </c>
      <c r="Q325" s="125"/>
      <c r="R325" s="125"/>
      <c r="S325" s="125">
        <f t="shared" si="266"/>
        <v>0</v>
      </c>
      <c r="T325" s="125"/>
      <c r="U325" s="125"/>
      <c r="V325" s="125">
        <f t="shared" si="267"/>
        <v>0</v>
      </c>
      <c r="W325" s="125"/>
      <c r="X325" s="125"/>
      <c r="Y325" s="125">
        <f t="shared" si="268"/>
        <v>0</v>
      </c>
      <c r="Z325" s="125"/>
      <c r="AA325" s="125"/>
      <c r="AB325" s="125">
        <f t="shared" si="269"/>
        <v>0</v>
      </c>
    </row>
    <row r="326" spans="1:189" s="119" customFormat="1" ht="31.5" x14ac:dyDescent="0.25">
      <c r="A326" s="124" t="s">
        <v>382</v>
      </c>
      <c r="B326" s="125">
        <f t="shared" si="237"/>
        <v>11100</v>
      </c>
      <c r="C326" s="125">
        <f t="shared" si="237"/>
        <v>11100</v>
      </c>
      <c r="D326" s="125">
        <f t="shared" si="237"/>
        <v>0</v>
      </c>
      <c r="E326" s="125"/>
      <c r="F326" s="125"/>
      <c r="G326" s="125">
        <f t="shared" si="262"/>
        <v>0</v>
      </c>
      <c r="H326" s="125"/>
      <c r="I326" s="125"/>
      <c r="J326" s="125">
        <f t="shared" si="263"/>
        <v>0</v>
      </c>
      <c r="K326" s="125">
        <v>11100</v>
      </c>
      <c r="L326" s="125">
        <v>11100</v>
      </c>
      <c r="M326" s="125">
        <f t="shared" si="264"/>
        <v>0</v>
      </c>
      <c r="N326" s="125"/>
      <c r="O326" s="125"/>
      <c r="P326" s="125">
        <f t="shared" si="265"/>
        <v>0</v>
      </c>
      <c r="Q326" s="125"/>
      <c r="R326" s="125"/>
      <c r="S326" s="125">
        <f t="shared" si="266"/>
        <v>0</v>
      </c>
      <c r="T326" s="125"/>
      <c r="U326" s="125"/>
      <c r="V326" s="125">
        <f t="shared" si="267"/>
        <v>0</v>
      </c>
      <c r="W326" s="125"/>
      <c r="X326" s="125"/>
      <c r="Y326" s="125">
        <f t="shared" si="268"/>
        <v>0</v>
      </c>
      <c r="Z326" s="125"/>
      <c r="AA326" s="125"/>
      <c r="AB326" s="125">
        <f t="shared" si="269"/>
        <v>0</v>
      </c>
    </row>
    <row r="327" spans="1:189" s="119" customFormat="1" x14ac:dyDescent="0.25">
      <c r="A327" s="121" t="s">
        <v>383</v>
      </c>
      <c r="B327" s="125">
        <f t="shared" si="237"/>
        <v>3866</v>
      </c>
      <c r="C327" s="125">
        <f t="shared" si="237"/>
        <v>0</v>
      </c>
      <c r="D327" s="125">
        <f t="shared" si="237"/>
        <v>-3866</v>
      </c>
      <c r="E327" s="125"/>
      <c r="F327" s="125"/>
      <c r="G327" s="125">
        <f t="shared" si="262"/>
        <v>0</v>
      </c>
      <c r="H327" s="125"/>
      <c r="I327" s="125"/>
      <c r="J327" s="125">
        <f t="shared" si="263"/>
        <v>0</v>
      </c>
      <c r="K327" s="125">
        <v>3866</v>
      </c>
      <c r="L327" s="125">
        <f>3866-3866</f>
        <v>0</v>
      </c>
      <c r="M327" s="125">
        <f t="shared" si="264"/>
        <v>-3866</v>
      </c>
      <c r="N327" s="125"/>
      <c r="O327" s="125"/>
      <c r="P327" s="125">
        <f t="shared" si="265"/>
        <v>0</v>
      </c>
      <c r="Q327" s="125"/>
      <c r="R327" s="125"/>
      <c r="S327" s="125">
        <f t="shared" si="266"/>
        <v>0</v>
      </c>
      <c r="T327" s="125"/>
      <c r="U327" s="125"/>
      <c r="V327" s="125">
        <f t="shared" si="267"/>
        <v>0</v>
      </c>
      <c r="W327" s="125"/>
      <c r="X327" s="125"/>
      <c r="Y327" s="125">
        <f t="shared" si="268"/>
        <v>0</v>
      </c>
      <c r="Z327" s="125"/>
      <c r="AA327" s="125"/>
      <c r="AB327" s="125">
        <f t="shared" si="269"/>
        <v>0</v>
      </c>
    </row>
    <row r="328" spans="1:189" s="119" customFormat="1" x14ac:dyDescent="0.25">
      <c r="A328" s="121" t="s">
        <v>384</v>
      </c>
      <c r="B328" s="125">
        <f t="shared" si="237"/>
        <v>4450</v>
      </c>
      <c r="C328" s="125">
        <f t="shared" si="237"/>
        <v>4450</v>
      </c>
      <c r="D328" s="125">
        <f t="shared" si="237"/>
        <v>0</v>
      </c>
      <c r="E328" s="125"/>
      <c r="F328" s="125"/>
      <c r="G328" s="125">
        <f t="shared" si="262"/>
        <v>0</v>
      </c>
      <c r="H328" s="125"/>
      <c r="I328" s="125"/>
      <c r="J328" s="125">
        <f t="shared" si="263"/>
        <v>0</v>
      </c>
      <c r="K328" s="125">
        <f>2000+2450</f>
        <v>4450</v>
      </c>
      <c r="L328" s="125">
        <f>2000+2450</f>
        <v>4450</v>
      </c>
      <c r="M328" s="125">
        <f t="shared" si="264"/>
        <v>0</v>
      </c>
      <c r="N328" s="125"/>
      <c r="O328" s="125"/>
      <c r="P328" s="125">
        <f t="shared" si="265"/>
        <v>0</v>
      </c>
      <c r="Q328" s="125"/>
      <c r="R328" s="125"/>
      <c r="S328" s="125">
        <f t="shared" si="266"/>
        <v>0</v>
      </c>
      <c r="T328" s="125"/>
      <c r="U328" s="125"/>
      <c r="V328" s="125">
        <f t="shared" si="267"/>
        <v>0</v>
      </c>
      <c r="W328" s="125"/>
      <c r="X328" s="125"/>
      <c r="Y328" s="125">
        <f t="shared" si="268"/>
        <v>0</v>
      </c>
      <c r="Z328" s="125"/>
      <c r="AA328" s="125"/>
      <c r="AB328" s="125">
        <f t="shared" si="269"/>
        <v>0</v>
      </c>
    </row>
    <row r="329" spans="1:189" s="119" customFormat="1" ht="31.5" x14ac:dyDescent="0.25">
      <c r="A329" s="121" t="s">
        <v>377</v>
      </c>
      <c r="B329" s="125">
        <f t="shared" si="237"/>
        <v>17000</v>
      </c>
      <c r="C329" s="125">
        <f t="shared" si="237"/>
        <v>0</v>
      </c>
      <c r="D329" s="125">
        <f t="shared" si="237"/>
        <v>-17000</v>
      </c>
      <c r="E329" s="125"/>
      <c r="F329" s="125"/>
      <c r="G329" s="125">
        <f t="shared" si="262"/>
        <v>0</v>
      </c>
      <c r="H329" s="125"/>
      <c r="I329" s="125"/>
      <c r="J329" s="125">
        <f t="shared" si="263"/>
        <v>0</v>
      </c>
      <c r="K329" s="125">
        <v>17000</v>
      </c>
      <c r="L329" s="125">
        <f>17000-17000</f>
        <v>0</v>
      </c>
      <c r="M329" s="125">
        <f t="shared" si="264"/>
        <v>-17000</v>
      </c>
      <c r="N329" s="125"/>
      <c r="O329" s="125"/>
      <c r="P329" s="125">
        <f t="shared" si="265"/>
        <v>0</v>
      </c>
      <c r="Q329" s="125"/>
      <c r="R329" s="125"/>
      <c r="S329" s="125">
        <f t="shared" si="266"/>
        <v>0</v>
      </c>
      <c r="T329" s="125"/>
      <c r="U329" s="125"/>
      <c r="V329" s="125">
        <f t="shared" si="267"/>
        <v>0</v>
      </c>
      <c r="W329" s="125"/>
      <c r="X329" s="125"/>
      <c r="Y329" s="125">
        <f t="shared" si="268"/>
        <v>0</v>
      </c>
      <c r="Z329" s="125"/>
      <c r="AA329" s="125"/>
      <c r="AB329" s="125">
        <f t="shared" si="269"/>
        <v>0</v>
      </c>
    </row>
    <row r="330" spans="1:189" s="119" customFormat="1" x14ac:dyDescent="0.25">
      <c r="A330" s="121" t="s">
        <v>385</v>
      </c>
      <c r="B330" s="125">
        <f t="shared" si="237"/>
        <v>0</v>
      </c>
      <c r="C330" s="125">
        <f t="shared" si="237"/>
        <v>25980</v>
      </c>
      <c r="D330" s="125">
        <f t="shared" si="237"/>
        <v>25980</v>
      </c>
      <c r="E330" s="125"/>
      <c r="F330" s="125"/>
      <c r="G330" s="125">
        <f t="shared" si="262"/>
        <v>0</v>
      </c>
      <c r="H330" s="125"/>
      <c r="I330" s="125"/>
      <c r="J330" s="125">
        <f t="shared" si="263"/>
        <v>0</v>
      </c>
      <c r="K330" s="125">
        <v>0</v>
      </c>
      <c r="L330" s="125">
        <v>25980</v>
      </c>
      <c r="M330" s="125">
        <f t="shared" si="264"/>
        <v>25980</v>
      </c>
      <c r="N330" s="125"/>
      <c r="O330" s="125"/>
      <c r="P330" s="125">
        <f t="shared" si="265"/>
        <v>0</v>
      </c>
      <c r="Q330" s="125"/>
      <c r="R330" s="125"/>
      <c r="S330" s="125">
        <f t="shared" si="266"/>
        <v>0</v>
      </c>
      <c r="T330" s="125"/>
      <c r="U330" s="125"/>
      <c r="V330" s="125">
        <f t="shared" si="267"/>
        <v>0</v>
      </c>
      <c r="W330" s="125"/>
      <c r="X330" s="125"/>
      <c r="Y330" s="125">
        <f t="shared" si="268"/>
        <v>0</v>
      </c>
      <c r="Z330" s="125"/>
      <c r="AA330" s="125"/>
      <c r="AB330" s="125">
        <f t="shared" si="269"/>
        <v>0</v>
      </c>
    </row>
    <row r="331" spans="1:189" s="119" customFormat="1" ht="31.5" x14ac:dyDescent="0.25">
      <c r="A331" s="121" t="s">
        <v>386</v>
      </c>
      <c r="B331" s="125">
        <f t="shared" si="237"/>
        <v>3800</v>
      </c>
      <c r="C331" s="125">
        <f t="shared" si="237"/>
        <v>3800</v>
      </c>
      <c r="D331" s="125">
        <f t="shared" si="237"/>
        <v>0</v>
      </c>
      <c r="E331" s="125"/>
      <c r="F331" s="125"/>
      <c r="G331" s="125">
        <f t="shared" si="262"/>
        <v>0</v>
      </c>
      <c r="H331" s="125"/>
      <c r="I331" s="125"/>
      <c r="J331" s="125">
        <f t="shared" si="263"/>
        <v>0</v>
      </c>
      <c r="K331" s="125">
        <v>3800</v>
      </c>
      <c r="L331" s="125">
        <v>3800</v>
      </c>
      <c r="M331" s="125">
        <f t="shared" si="264"/>
        <v>0</v>
      </c>
      <c r="N331" s="125"/>
      <c r="O331" s="125"/>
      <c r="P331" s="125">
        <f t="shared" si="265"/>
        <v>0</v>
      </c>
      <c r="Q331" s="125"/>
      <c r="R331" s="125"/>
      <c r="S331" s="125">
        <f t="shared" si="266"/>
        <v>0</v>
      </c>
      <c r="T331" s="125"/>
      <c r="U331" s="125"/>
      <c r="V331" s="125">
        <f t="shared" si="267"/>
        <v>0</v>
      </c>
      <c r="W331" s="125"/>
      <c r="X331" s="125"/>
      <c r="Y331" s="125">
        <f t="shared" si="268"/>
        <v>0</v>
      </c>
      <c r="Z331" s="125"/>
      <c r="AA331" s="125"/>
      <c r="AB331" s="125">
        <f t="shared" si="269"/>
        <v>0</v>
      </c>
    </row>
    <row r="332" spans="1:189" s="119" customFormat="1" ht="31.5" x14ac:dyDescent="0.25">
      <c r="A332" s="124" t="s">
        <v>387</v>
      </c>
      <c r="B332" s="125">
        <f t="shared" si="237"/>
        <v>3290</v>
      </c>
      <c r="C332" s="125">
        <f t="shared" si="237"/>
        <v>3290</v>
      </c>
      <c r="D332" s="125">
        <f t="shared" si="237"/>
        <v>0</v>
      </c>
      <c r="E332" s="125"/>
      <c r="F332" s="125"/>
      <c r="G332" s="125">
        <f t="shared" si="262"/>
        <v>0</v>
      </c>
      <c r="H332" s="125"/>
      <c r="I332" s="125"/>
      <c r="J332" s="125">
        <f t="shared" si="263"/>
        <v>0</v>
      </c>
      <c r="K332" s="125">
        <v>3290</v>
      </c>
      <c r="L332" s="125">
        <v>3290</v>
      </c>
      <c r="M332" s="125">
        <f t="shared" si="264"/>
        <v>0</v>
      </c>
      <c r="N332" s="125"/>
      <c r="O332" s="125"/>
      <c r="P332" s="125">
        <f t="shared" si="265"/>
        <v>0</v>
      </c>
      <c r="Q332" s="125"/>
      <c r="R332" s="125"/>
      <c r="S332" s="125">
        <f t="shared" si="266"/>
        <v>0</v>
      </c>
      <c r="T332" s="125"/>
      <c r="U332" s="125"/>
      <c r="V332" s="125">
        <f t="shared" si="267"/>
        <v>0</v>
      </c>
      <c r="W332" s="125"/>
      <c r="X332" s="125"/>
      <c r="Y332" s="125">
        <f t="shared" si="268"/>
        <v>0</v>
      </c>
      <c r="Z332" s="125"/>
      <c r="AA332" s="125"/>
      <c r="AB332" s="125">
        <f t="shared" si="269"/>
        <v>0</v>
      </c>
    </row>
    <row r="333" spans="1:189" s="119" customFormat="1" x14ac:dyDescent="0.25">
      <c r="A333" s="124" t="s">
        <v>388</v>
      </c>
      <c r="B333" s="125">
        <f t="shared" si="237"/>
        <v>4000</v>
      </c>
      <c r="C333" s="125">
        <f t="shared" si="237"/>
        <v>4000</v>
      </c>
      <c r="D333" s="125">
        <f t="shared" si="237"/>
        <v>0</v>
      </c>
      <c r="E333" s="125"/>
      <c r="F333" s="125"/>
      <c r="G333" s="125">
        <f t="shared" si="262"/>
        <v>0</v>
      </c>
      <c r="H333" s="125"/>
      <c r="I333" s="125"/>
      <c r="J333" s="125">
        <f t="shared" si="263"/>
        <v>0</v>
      </c>
      <c r="K333" s="125">
        <v>4000</v>
      </c>
      <c r="L333" s="125">
        <v>4000</v>
      </c>
      <c r="M333" s="125">
        <f t="shared" si="264"/>
        <v>0</v>
      </c>
      <c r="N333" s="125"/>
      <c r="O333" s="125"/>
      <c r="P333" s="125">
        <f t="shared" si="265"/>
        <v>0</v>
      </c>
      <c r="Q333" s="125"/>
      <c r="R333" s="125"/>
      <c r="S333" s="125">
        <f t="shared" si="266"/>
        <v>0</v>
      </c>
      <c r="T333" s="125"/>
      <c r="U333" s="125"/>
      <c r="V333" s="125">
        <f t="shared" si="267"/>
        <v>0</v>
      </c>
      <c r="W333" s="125"/>
      <c r="X333" s="125"/>
      <c r="Y333" s="125">
        <f t="shared" si="268"/>
        <v>0</v>
      </c>
      <c r="Z333" s="125"/>
      <c r="AA333" s="125"/>
      <c r="AB333" s="125">
        <f t="shared" si="269"/>
        <v>0</v>
      </c>
    </row>
    <row r="334" spans="1:189" s="119" customFormat="1" x14ac:dyDescent="0.25">
      <c r="A334" s="121" t="s">
        <v>389</v>
      </c>
      <c r="B334" s="125">
        <f t="shared" si="237"/>
        <v>2800</v>
      </c>
      <c r="C334" s="125">
        <f t="shared" si="237"/>
        <v>2800</v>
      </c>
      <c r="D334" s="125">
        <f t="shared" si="237"/>
        <v>0</v>
      </c>
      <c r="E334" s="125"/>
      <c r="F334" s="125"/>
      <c r="G334" s="125">
        <f t="shared" si="262"/>
        <v>0</v>
      </c>
      <c r="H334" s="125"/>
      <c r="I334" s="125"/>
      <c r="J334" s="125">
        <f t="shared" si="263"/>
        <v>0</v>
      </c>
      <c r="K334" s="125">
        <v>2800</v>
      </c>
      <c r="L334" s="125">
        <v>2800</v>
      </c>
      <c r="M334" s="125">
        <f t="shared" si="264"/>
        <v>0</v>
      </c>
      <c r="N334" s="125"/>
      <c r="O334" s="125"/>
      <c r="P334" s="125">
        <f t="shared" si="265"/>
        <v>0</v>
      </c>
      <c r="Q334" s="125"/>
      <c r="R334" s="125"/>
      <c r="S334" s="125">
        <f t="shared" si="266"/>
        <v>0</v>
      </c>
      <c r="T334" s="125"/>
      <c r="U334" s="125"/>
      <c r="V334" s="125">
        <f t="shared" si="267"/>
        <v>0</v>
      </c>
      <c r="W334" s="125"/>
      <c r="X334" s="125"/>
      <c r="Y334" s="125">
        <f t="shared" si="268"/>
        <v>0</v>
      </c>
      <c r="Z334" s="125"/>
      <c r="AA334" s="125"/>
      <c r="AB334" s="125">
        <f t="shared" si="269"/>
        <v>0</v>
      </c>
    </row>
    <row r="335" spans="1:189" s="119" customFormat="1" ht="31.5" x14ac:dyDescent="0.25">
      <c r="A335" s="121" t="s">
        <v>390</v>
      </c>
      <c r="B335" s="125">
        <f t="shared" si="237"/>
        <v>27932</v>
      </c>
      <c r="C335" s="125">
        <f t="shared" si="237"/>
        <v>27932</v>
      </c>
      <c r="D335" s="125">
        <f t="shared" si="237"/>
        <v>0</v>
      </c>
      <c r="E335" s="125"/>
      <c r="F335" s="125"/>
      <c r="G335" s="125">
        <f t="shared" si="262"/>
        <v>0</v>
      </c>
      <c r="H335" s="125"/>
      <c r="I335" s="125"/>
      <c r="J335" s="125">
        <f t="shared" si="263"/>
        <v>0</v>
      </c>
      <c r="K335" s="125">
        <v>27932</v>
      </c>
      <c r="L335" s="125">
        <v>27932</v>
      </c>
      <c r="M335" s="125">
        <f t="shared" si="264"/>
        <v>0</v>
      </c>
      <c r="N335" s="125"/>
      <c r="O335" s="125"/>
      <c r="P335" s="125">
        <f t="shared" si="265"/>
        <v>0</v>
      </c>
      <c r="Q335" s="125"/>
      <c r="R335" s="125"/>
      <c r="S335" s="125">
        <f t="shared" si="266"/>
        <v>0</v>
      </c>
      <c r="T335" s="125"/>
      <c r="U335" s="125"/>
      <c r="V335" s="125">
        <f t="shared" si="267"/>
        <v>0</v>
      </c>
      <c r="W335" s="125"/>
      <c r="X335" s="125"/>
      <c r="Y335" s="125">
        <f t="shared" si="268"/>
        <v>0</v>
      </c>
      <c r="Z335" s="125"/>
      <c r="AA335" s="125"/>
      <c r="AB335" s="125">
        <f t="shared" si="269"/>
        <v>0</v>
      </c>
    </row>
    <row r="336" spans="1:189" s="119" customFormat="1" ht="31.5" x14ac:dyDescent="0.25">
      <c r="A336" s="121" t="s">
        <v>391</v>
      </c>
      <c r="B336" s="125">
        <f t="shared" si="237"/>
        <v>4100</v>
      </c>
      <c r="C336" s="125">
        <f t="shared" si="237"/>
        <v>4100</v>
      </c>
      <c r="D336" s="125">
        <f t="shared" si="237"/>
        <v>0</v>
      </c>
      <c r="E336" s="125"/>
      <c r="F336" s="125"/>
      <c r="G336" s="125">
        <f t="shared" si="262"/>
        <v>0</v>
      </c>
      <c r="H336" s="125"/>
      <c r="I336" s="125"/>
      <c r="J336" s="125">
        <f t="shared" si="263"/>
        <v>0</v>
      </c>
      <c r="K336" s="134">
        <v>4100</v>
      </c>
      <c r="L336" s="134">
        <v>4100</v>
      </c>
      <c r="M336" s="125">
        <f t="shared" si="264"/>
        <v>0</v>
      </c>
      <c r="N336" s="125"/>
      <c r="O336" s="125"/>
      <c r="P336" s="125">
        <f t="shared" si="265"/>
        <v>0</v>
      </c>
      <c r="Q336" s="125"/>
      <c r="R336" s="125"/>
      <c r="S336" s="125">
        <f t="shared" si="266"/>
        <v>0</v>
      </c>
      <c r="T336" s="125"/>
      <c r="U336" s="125"/>
      <c r="V336" s="125">
        <f t="shared" si="267"/>
        <v>0</v>
      </c>
      <c r="W336" s="125"/>
      <c r="X336" s="125"/>
      <c r="Y336" s="125">
        <f t="shared" si="268"/>
        <v>0</v>
      </c>
      <c r="Z336" s="125"/>
      <c r="AA336" s="125"/>
      <c r="AB336" s="125">
        <f t="shared" si="269"/>
        <v>0</v>
      </c>
    </row>
    <row r="337" spans="1:189" s="119" customFormat="1" x14ac:dyDescent="0.25">
      <c r="A337" s="117" t="s">
        <v>275</v>
      </c>
      <c r="B337" s="118">
        <f t="shared" si="237"/>
        <v>81200</v>
      </c>
      <c r="C337" s="118">
        <f t="shared" si="237"/>
        <v>81200</v>
      </c>
      <c r="D337" s="118">
        <f t="shared" si="237"/>
        <v>0</v>
      </c>
      <c r="E337" s="118">
        <f>SUM(E338:E339)</f>
        <v>0</v>
      </c>
      <c r="F337" s="118">
        <f>SUM(F338:F339)</f>
        <v>0</v>
      </c>
      <c r="G337" s="118">
        <f t="shared" si="262"/>
        <v>0</v>
      </c>
      <c r="H337" s="118">
        <f t="shared" ref="H337:AA337" si="294">SUM(H338:H339)</f>
        <v>0</v>
      </c>
      <c r="I337" s="118">
        <f t="shared" si="294"/>
        <v>0</v>
      </c>
      <c r="J337" s="118">
        <f t="shared" si="263"/>
        <v>0</v>
      </c>
      <c r="K337" s="118">
        <f t="shared" ref="K337" si="295">SUM(K338:K339)</f>
        <v>25200</v>
      </c>
      <c r="L337" s="118">
        <f t="shared" si="294"/>
        <v>25200</v>
      </c>
      <c r="M337" s="118">
        <f t="shared" si="264"/>
        <v>0</v>
      </c>
      <c r="N337" s="118">
        <f t="shared" ref="N337" si="296">SUM(N338:N339)</f>
        <v>0</v>
      </c>
      <c r="O337" s="118">
        <f t="shared" si="294"/>
        <v>0</v>
      </c>
      <c r="P337" s="118">
        <f t="shared" si="265"/>
        <v>0</v>
      </c>
      <c r="Q337" s="118">
        <f t="shared" ref="Q337" si="297">SUM(Q338:Q339)</f>
        <v>56000</v>
      </c>
      <c r="R337" s="118">
        <f t="shared" si="294"/>
        <v>56000</v>
      </c>
      <c r="S337" s="118">
        <f t="shared" si="266"/>
        <v>0</v>
      </c>
      <c r="T337" s="118">
        <f t="shared" ref="T337" si="298">SUM(T338:T339)</f>
        <v>0</v>
      </c>
      <c r="U337" s="118">
        <f t="shared" si="294"/>
        <v>0</v>
      </c>
      <c r="V337" s="118">
        <f t="shared" si="267"/>
        <v>0</v>
      </c>
      <c r="W337" s="118">
        <f t="shared" ref="W337:X337" si="299">SUM(W338:W339)</f>
        <v>0</v>
      </c>
      <c r="X337" s="118">
        <f t="shared" si="299"/>
        <v>0</v>
      </c>
      <c r="Y337" s="118">
        <f t="shared" si="268"/>
        <v>0</v>
      </c>
      <c r="Z337" s="118">
        <f t="shared" ref="Z337" si="300">SUM(Z338:Z339)</f>
        <v>0</v>
      </c>
      <c r="AA337" s="118">
        <f t="shared" si="294"/>
        <v>0</v>
      </c>
      <c r="AB337" s="118">
        <f t="shared" si="269"/>
        <v>0</v>
      </c>
      <c r="AC337" s="116"/>
      <c r="AD337" s="116"/>
      <c r="AE337" s="116"/>
      <c r="AF337" s="116"/>
      <c r="AG337" s="116"/>
      <c r="AH337" s="116"/>
      <c r="AI337" s="116"/>
      <c r="AJ337" s="116"/>
      <c r="AK337" s="116"/>
      <c r="AL337" s="116"/>
      <c r="AM337" s="116"/>
      <c r="AN337" s="116"/>
      <c r="AO337" s="116"/>
      <c r="AP337" s="116"/>
      <c r="AQ337" s="116"/>
      <c r="AR337" s="116"/>
      <c r="AS337" s="116"/>
      <c r="AT337" s="116"/>
      <c r="AU337" s="116"/>
      <c r="AV337" s="116"/>
      <c r="AW337" s="116"/>
      <c r="AX337" s="116"/>
      <c r="AY337" s="116"/>
      <c r="AZ337" s="116"/>
      <c r="BA337" s="116"/>
      <c r="BB337" s="116"/>
      <c r="BC337" s="116"/>
      <c r="BD337" s="116"/>
      <c r="BE337" s="116"/>
      <c r="BF337" s="116"/>
      <c r="BG337" s="116"/>
      <c r="BH337" s="116"/>
      <c r="BI337" s="116"/>
      <c r="BJ337" s="116"/>
      <c r="BK337" s="116"/>
      <c r="BL337" s="116"/>
      <c r="BM337" s="116"/>
      <c r="BN337" s="116"/>
      <c r="BO337" s="116"/>
      <c r="BP337" s="116"/>
      <c r="BQ337" s="116"/>
      <c r="BR337" s="116"/>
      <c r="BS337" s="116"/>
      <c r="BT337" s="116"/>
      <c r="BU337" s="116"/>
      <c r="BV337" s="116"/>
      <c r="BW337" s="116"/>
      <c r="BX337" s="116"/>
      <c r="BY337" s="116"/>
      <c r="BZ337" s="116"/>
      <c r="CA337" s="116"/>
      <c r="CB337" s="116"/>
      <c r="CC337" s="116"/>
      <c r="CD337" s="116"/>
      <c r="CE337" s="116"/>
      <c r="CF337" s="116"/>
      <c r="CG337" s="116"/>
      <c r="CH337" s="116"/>
      <c r="CI337" s="116"/>
      <c r="CJ337" s="116"/>
      <c r="CK337" s="116"/>
      <c r="CL337" s="116"/>
      <c r="CM337" s="116"/>
      <c r="CN337" s="116"/>
      <c r="CO337" s="116"/>
      <c r="CP337" s="116"/>
      <c r="CQ337" s="116"/>
      <c r="CR337" s="116"/>
      <c r="CS337" s="116"/>
      <c r="CT337" s="116"/>
      <c r="CU337" s="116"/>
      <c r="CV337" s="116"/>
      <c r="CW337" s="116"/>
      <c r="CX337" s="116"/>
      <c r="CY337" s="116"/>
      <c r="CZ337" s="116"/>
      <c r="DA337" s="116"/>
      <c r="DB337" s="116"/>
      <c r="DC337" s="116"/>
      <c r="DD337" s="116"/>
      <c r="DE337" s="116"/>
      <c r="DF337" s="116"/>
      <c r="DG337" s="116"/>
      <c r="DH337" s="116"/>
      <c r="DI337" s="116"/>
      <c r="DJ337" s="116"/>
      <c r="DK337" s="116"/>
      <c r="DL337" s="116"/>
      <c r="DM337" s="116"/>
      <c r="DN337" s="116"/>
      <c r="DO337" s="116"/>
      <c r="DP337" s="116"/>
      <c r="DQ337" s="116"/>
      <c r="DR337" s="116"/>
      <c r="DS337" s="116"/>
      <c r="DT337" s="116"/>
      <c r="DU337" s="116"/>
      <c r="DV337" s="116"/>
      <c r="DW337" s="116"/>
      <c r="DX337" s="116"/>
      <c r="DY337" s="116"/>
      <c r="DZ337" s="116"/>
      <c r="EA337" s="116"/>
      <c r="EB337" s="116"/>
      <c r="EC337" s="116"/>
      <c r="ED337" s="116"/>
      <c r="EE337" s="116"/>
      <c r="EF337" s="116"/>
      <c r="EG337" s="116"/>
      <c r="EH337" s="116"/>
      <c r="EI337" s="116"/>
      <c r="EJ337" s="116"/>
      <c r="EK337" s="116"/>
      <c r="EL337" s="116"/>
      <c r="EM337" s="116"/>
      <c r="EN337" s="116"/>
      <c r="EO337" s="116"/>
      <c r="EP337" s="116"/>
      <c r="EQ337" s="116"/>
      <c r="ER337" s="116"/>
      <c r="ES337" s="116"/>
      <c r="ET337" s="116"/>
      <c r="EU337" s="116"/>
      <c r="EV337" s="116"/>
      <c r="EW337" s="116"/>
      <c r="EX337" s="116"/>
      <c r="EY337" s="116"/>
      <c r="EZ337" s="116"/>
      <c r="FA337" s="116"/>
      <c r="FB337" s="116"/>
      <c r="FC337" s="116"/>
      <c r="FD337" s="116"/>
      <c r="FE337" s="116"/>
      <c r="FF337" s="116"/>
      <c r="FG337" s="116"/>
      <c r="FH337" s="116"/>
      <c r="FI337" s="116"/>
      <c r="FJ337" s="116"/>
      <c r="FK337" s="116"/>
      <c r="FL337" s="116"/>
      <c r="FM337" s="116"/>
      <c r="FN337" s="116"/>
      <c r="FO337" s="116"/>
      <c r="FP337" s="116"/>
      <c r="FQ337" s="116"/>
      <c r="FR337" s="116"/>
      <c r="FS337" s="116"/>
      <c r="FT337" s="116"/>
      <c r="FU337" s="116"/>
      <c r="FV337" s="116"/>
      <c r="FW337" s="116"/>
      <c r="FX337" s="116"/>
      <c r="FY337" s="116"/>
      <c r="FZ337" s="116"/>
      <c r="GA337" s="116"/>
      <c r="GB337" s="116"/>
      <c r="GC337" s="116"/>
      <c r="GD337" s="116"/>
      <c r="GE337" s="116"/>
      <c r="GF337" s="116"/>
      <c r="GG337" s="116"/>
    </row>
    <row r="338" spans="1:189" s="119" customFormat="1" ht="31.5" x14ac:dyDescent="0.25">
      <c r="A338" s="124" t="s">
        <v>392</v>
      </c>
      <c r="B338" s="125">
        <f t="shared" si="237"/>
        <v>56000</v>
      </c>
      <c r="C338" s="125">
        <f t="shared" si="237"/>
        <v>56000</v>
      </c>
      <c r="D338" s="125">
        <f t="shared" si="237"/>
        <v>0</v>
      </c>
      <c r="E338" s="125"/>
      <c r="F338" s="125"/>
      <c r="G338" s="125">
        <f t="shared" si="262"/>
        <v>0</v>
      </c>
      <c r="H338" s="125"/>
      <c r="I338" s="125"/>
      <c r="J338" s="125">
        <f t="shared" si="263"/>
        <v>0</v>
      </c>
      <c r="K338" s="125"/>
      <c r="L338" s="125"/>
      <c r="M338" s="125">
        <f t="shared" si="264"/>
        <v>0</v>
      </c>
      <c r="N338" s="125"/>
      <c r="O338" s="125"/>
      <c r="P338" s="125">
        <f t="shared" si="265"/>
        <v>0</v>
      </c>
      <c r="Q338" s="125">
        <f>55000+1000</f>
        <v>56000</v>
      </c>
      <c r="R338" s="125">
        <f>55000+1000</f>
        <v>56000</v>
      </c>
      <c r="S338" s="125">
        <f t="shared" si="266"/>
        <v>0</v>
      </c>
      <c r="T338" s="125"/>
      <c r="U338" s="125"/>
      <c r="V338" s="125">
        <f t="shared" si="267"/>
        <v>0</v>
      </c>
      <c r="W338" s="125"/>
      <c r="X338" s="125"/>
      <c r="Y338" s="125">
        <f t="shared" si="268"/>
        <v>0</v>
      </c>
      <c r="Z338" s="125"/>
      <c r="AA338" s="125"/>
      <c r="AB338" s="125">
        <f t="shared" si="269"/>
        <v>0</v>
      </c>
    </row>
    <row r="339" spans="1:189" s="119" customFormat="1" ht="31.5" x14ac:dyDescent="0.25">
      <c r="A339" s="124" t="s">
        <v>393</v>
      </c>
      <c r="B339" s="125">
        <f t="shared" si="237"/>
        <v>25200</v>
      </c>
      <c r="C339" s="125">
        <f t="shared" si="237"/>
        <v>25200</v>
      </c>
      <c r="D339" s="125">
        <f t="shared" si="237"/>
        <v>0</v>
      </c>
      <c r="E339" s="125"/>
      <c r="F339" s="125"/>
      <c r="G339" s="125">
        <f t="shared" si="262"/>
        <v>0</v>
      </c>
      <c r="H339" s="125"/>
      <c r="I339" s="125"/>
      <c r="J339" s="125">
        <f t="shared" si="263"/>
        <v>0</v>
      </c>
      <c r="K339" s="125">
        <v>25200</v>
      </c>
      <c r="L339" s="125">
        <v>25200</v>
      </c>
      <c r="M339" s="125">
        <f t="shared" si="264"/>
        <v>0</v>
      </c>
      <c r="N339" s="125"/>
      <c r="O339" s="125"/>
      <c r="P339" s="125">
        <f t="shared" si="265"/>
        <v>0</v>
      </c>
      <c r="Q339" s="125"/>
      <c r="R339" s="125"/>
      <c r="S339" s="125">
        <f t="shared" si="266"/>
        <v>0</v>
      </c>
      <c r="T339" s="125"/>
      <c r="U339" s="125"/>
      <c r="V339" s="125">
        <f t="shared" si="267"/>
        <v>0</v>
      </c>
      <c r="W339" s="125"/>
      <c r="X339" s="125"/>
      <c r="Y339" s="125">
        <f t="shared" si="268"/>
        <v>0</v>
      </c>
      <c r="Z339" s="125"/>
      <c r="AA339" s="125"/>
      <c r="AB339" s="125">
        <f t="shared" si="269"/>
        <v>0</v>
      </c>
    </row>
    <row r="340" spans="1:189" s="119" customFormat="1" x14ac:dyDescent="0.25">
      <c r="A340" s="117" t="s">
        <v>277</v>
      </c>
      <c r="B340" s="118">
        <f t="shared" si="237"/>
        <v>175764</v>
      </c>
      <c r="C340" s="118">
        <f t="shared" si="237"/>
        <v>180966</v>
      </c>
      <c r="D340" s="118">
        <f t="shared" si="237"/>
        <v>5202</v>
      </c>
      <c r="E340" s="118">
        <f>SUM(E341:E344)</f>
        <v>0</v>
      </c>
      <c r="F340" s="118">
        <f>SUM(F341:F344)</f>
        <v>0</v>
      </c>
      <c r="G340" s="118">
        <f t="shared" si="262"/>
        <v>0</v>
      </c>
      <c r="H340" s="118">
        <f t="shared" ref="H340:AA340" si="301">SUM(H341:H344)</f>
        <v>0</v>
      </c>
      <c r="I340" s="118">
        <f t="shared" si="301"/>
        <v>0</v>
      </c>
      <c r="J340" s="118">
        <f t="shared" si="263"/>
        <v>0</v>
      </c>
      <c r="K340" s="118">
        <f t="shared" ref="K340" si="302">SUM(K341:K344)</f>
        <v>5000</v>
      </c>
      <c r="L340" s="118">
        <f t="shared" si="301"/>
        <v>10202</v>
      </c>
      <c r="M340" s="118">
        <f t="shared" si="264"/>
        <v>5202</v>
      </c>
      <c r="N340" s="118">
        <f t="shared" ref="N340" si="303">SUM(N341:N344)</f>
        <v>170764</v>
      </c>
      <c r="O340" s="118">
        <f t="shared" si="301"/>
        <v>170764</v>
      </c>
      <c r="P340" s="118">
        <f t="shared" si="265"/>
        <v>0</v>
      </c>
      <c r="Q340" s="118">
        <f t="shared" ref="Q340" si="304">SUM(Q341:Q344)</f>
        <v>0</v>
      </c>
      <c r="R340" s="118">
        <f t="shared" si="301"/>
        <v>0</v>
      </c>
      <c r="S340" s="118">
        <f t="shared" si="266"/>
        <v>0</v>
      </c>
      <c r="T340" s="118">
        <f t="shared" ref="T340" si="305">SUM(T341:T344)</f>
        <v>0</v>
      </c>
      <c r="U340" s="118">
        <f t="shared" si="301"/>
        <v>0</v>
      </c>
      <c r="V340" s="118">
        <f t="shared" si="267"/>
        <v>0</v>
      </c>
      <c r="W340" s="118">
        <f t="shared" ref="W340:X340" si="306">SUM(W341:W344)</f>
        <v>0</v>
      </c>
      <c r="X340" s="118">
        <f t="shared" si="306"/>
        <v>0</v>
      </c>
      <c r="Y340" s="118">
        <f t="shared" si="268"/>
        <v>0</v>
      </c>
      <c r="Z340" s="118">
        <f t="shared" ref="Z340" si="307">SUM(Z341:Z344)</f>
        <v>0</v>
      </c>
      <c r="AA340" s="118">
        <f t="shared" si="301"/>
        <v>0</v>
      </c>
      <c r="AB340" s="118">
        <f t="shared" si="269"/>
        <v>0</v>
      </c>
      <c r="AC340" s="116"/>
      <c r="AD340" s="116"/>
      <c r="AE340" s="116"/>
      <c r="AF340" s="116"/>
      <c r="AG340" s="116"/>
      <c r="AH340" s="116"/>
      <c r="AI340" s="116"/>
      <c r="AJ340" s="116"/>
      <c r="AK340" s="116"/>
      <c r="AL340" s="116"/>
      <c r="AM340" s="116"/>
      <c r="AN340" s="116"/>
      <c r="AO340" s="116"/>
      <c r="AP340" s="116"/>
      <c r="AQ340" s="116"/>
      <c r="AR340" s="116"/>
      <c r="AS340" s="116"/>
      <c r="AT340" s="116"/>
      <c r="AU340" s="116"/>
      <c r="AV340" s="116"/>
      <c r="AW340" s="116"/>
      <c r="AX340" s="116"/>
      <c r="AY340" s="116"/>
      <c r="AZ340" s="116"/>
      <c r="BA340" s="116"/>
      <c r="BB340" s="116"/>
      <c r="BC340" s="116"/>
      <c r="BD340" s="116"/>
      <c r="BE340" s="116"/>
      <c r="BF340" s="116"/>
      <c r="BG340" s="116"/>
      <c r="BH340" s="116"/>
      <c r="BI340" s="116"/>
      <c r="BJ340" s="116"/>
      <c r="BK340" s="116"/>
      <c r="BL340" s="116"/>
      <c r="BM340" s="116"/>
      <c r="BN340" s="116"/>
      <c r="BO340" s="116"/>
      <c r="BP340" s="116"/>
      <c r="BQ340" s="116"/>
      <c r="BR340" s="116"/>
      <c r="BS340" s="116"/>
      <c r="BT340" s="116"/>
      <c r="BU340" s="116"/>
      <c r="BV340" s="116"/>
      <c r="BW340" s="116"/>
      <c r="BX340" s="116"/>
      <c r="BY340" s="116"/>
      <c r="BZ340" s="116"/>
      <c r="CA340" s="116"/>
      <c r="CB340" s="116"/>
      <c r="CC340" s="116"/>
      <c r="CD340" s="116"/>
      <c r="CE340" s="116"/>
      <c r="CF340" s="116"/>
      <c r="CG340" s="116"/>
      <c r="CH340" s="116"/>
      <c r="CI340" s="116"/>
      <c r="CJ340" s="116"/>
      <c r="CK340" s="116"/>
      <c r="CL340" s="116"/>
      <c r="CM340" s="116"/>
      <c r="CN340" s="116"/>
      <c r="CO340" s="116"/>
      <c r="CP340" s="116"/>
      <c r="CQ340" s="116"/>
      <c r="CR340" s="116"/>
      <c r="CS340" s="116"/>
      <c r="CT340" s="116"/>
      <c r="CU340" s="116"/>
      <c r="CV340" s="116"/>
      <c r="CW340" s="116"/>
      <c r="CX340" s="116"/>
      <c r="CY340" s="116"/>
      <c r="CZ340" s="116"/>
      <c r="DA340" s="116"/>
      <c r="DB340" s="116"/>
      <c r="DC340" s="116"/>
      <c r="DD340" s="116"/>
      <c r="DE340" s="116"/>
      <c r="DF340" s="116"/>
      <c r="DG340" s="116"/>
      <c r="DH340" s="116"/>
      <c r="DI340" s="116"/>
      <c r="DJ340" s="116"/>
      <c r="DK340" s="116"/>
      <c r="DL340" s="116"/>
      <c r="DM340" s="116"/>
      <c r="DN340" s="116"/>
      <c r="DO340" s="116"/>
      <c r="DP340" s="116"/>
      <c r="DQ340" s="116"/>
      <c r="DR340" s="116"/>
      <c r="DS340" s="116"/>
      <c r="DT340" s="116"/>
      <c r="DU340" s="116"/>
      <c r="DV340" s="116"/>
      <c r="DW340" s="116"/>
      <c r="DX340" s="116"/>
      <c r="DY340" s="116"/>
      <c r="DZ340" s="116"/>
      <c r="EA340" s="116"/>
      <c r="EB340" s="116"/>
      <c r="EC340" s="116"/>
      <c r="ED340" s="116"/>
      <c r="EE340" s="116"/>
      <c r="EF340" s="116"/>
      <c r="EG340" s="116"/>
      <c r="EH340" s="116"/>
      <c r="EI340" s="116"/>
      <c r="EJ340" s="116"/>
      <c r="EK340" s="116"/>
      <c r="EL340" s="116"/>
      <c r="EM340" s="116"/>
      <c r="EN340" s="116"/>
      <c r="EO340" s="116"/>
      <c r="EP340" s="116"/>
      <c r="EQ340" s="116"/>
      <c r="ER340" s="116"/>
      <c r="ES340" s="116"/>
      <c r="ET340" s="116"/>
      <c r="EU340" s="116"/>
      <c r="EV340" s="116"/>
      <c r="EW340" s="116"/>
      <c r="EX340" s="116"/>
      <c r="EY340" s="116"/>
      <c r="EZ340" s="116"/>
      <c r="FA340" s="116"/>
      <c r="FB340" s="116"/>
      <c r="FC340" s="116"/>
      <c r="FD340" s="116"/>
      <c r="FE340" s="116"/>
      <c r="FF340" s="116"/>
      <c r="FG340" s="116"/>
      <c r="FH340" s="116"/>
      <c r="FI340" s="116"/>
      <c r="FJ340" s="116"/>
      <c r="FK340" s="116"/>
      <c r="FL340" s="116"/>
      <c r="FM340" s="116"/>
      <c r="FN340" s="116"/>
      <c r="FO340" s="116"/>
      <c r="FP340" s="116"/>
      <c r="FQ340" s="116"/>
      <c r="FR340" s="116"/>
      <c r="FS340" s="116"/>
      <c r="FT340" s="116"/>
      <c r="FU340" s="116"/>
      <c r="FV340" s="116"/>
      <c r="FW340" s="116"/>
      <c r="FX340" s="116"/>
      <c r="FY340" s="116"/>
      <c r="FZ340" s="116"/>
      <c r="GA340" s="116"/>
      <c r="GB340" s="116"/>
      <c r="GC340" s="116"/>
      <c r="GD340" s="116"/>
      <c r="GE340" s="116"/>
      <c r="GF340" s="116"/>
      <c r="GG340" s="116"/>
    </row>
    <row r="341" spans="1:189" s="119" customFormat="1" ht="78.75" x14ac:dyDescent="0.25">
      <c r="A341" s="133" t="s">
        <v>394</v>
      </c>
      <c r="B341" s="125">
        <f t="shared" si="237"/>
        <v>170764</v>
      </c>
      <c r="C341" s="125">
        <f t="shared" si="237"/>
        <v>170764</v>
      </c>
      <c r="D341" s="125">
        <f t="shared" si="237"/>
        <v>0</v>
      </c>
      <c r="E341" s="125"/>
      <c r="F341" s="125"/>
      <c r="G341" s="125">
        <f t="shared" si="262"/>
        <v>0</v>
      </c>
      <c r="H341" s="125"/>
      <c r="I341" s="125"/>
      <c r="J341" s="125">
        <f t="shared" si="263"/>
        <v>0</v>
      </c>
      <c r="K341" s="125"/>
      <c r="L341" s="125"/>
      <c r="M341" s="125">
        <f t="shared" si="264"/>
        <v>0</v>
      </c>
      <c r="N341" s="125">
        <v>170764</v>
      </c>
      <c r="O341" s="125">
        <v>170764</v>
      </c>
      <c r="P341" s="125">
        <f t="shared" si="265"/>
        <v>0</v>
      </c>
      <c r="Q341" s="125"/>
      <c r="R341" s="125"/>
      <c r="S341" s="125">
        <f t="shared" si="266"/>
        <v>0</v>
      </c>
      <c r="T341" s="125"/>
      <c r="U341" s="125"/>
      <c r="V341" s="125">
        <f t="shared" si="267"/>
        <v>0</v>
      </c>
      <c r="W341" s="125"/>
      <c r="X341" s="125"/>
      <c r="Y341" s="125">
        <f t="shared" si="268"/>
        <v>0</v>
      </c>
      <c r="Z341" s="125"/>
      <c r="AA341" s="125"/>
      <c r="AB341" s="125">
        <f t="shared" si="269"/>
        <v>0</v>
      </c>
    </row>
    <row r="342" spans="1:189" s="119" customFormat="1" x14ac:dyDescent="0.25">
      <c r="A342" s="121" t="s">
        <v>383</v>
      </c>
      <c r="B342" s="125">
        <f t="shared" si="237"/>
        <v>0</v>
      </c>
      <c r="C342" s="125">
        <f t="shared" si="237"/>
        <v>3866</v>
      </c>
      <c r="D342" s="125">
        <f t="shared" si="237"/>
        <v>3866</v>
      </c>
      <c r="E342" s="125"/>
      <c r="F342" s="125"/>
      <c r="G342" s="125">
        <f t="shared" si="262"/>
        <v>0</v>
      </c>
      <c r="H342" s="125"/>
      <c r="I342" s="125"/>
      <c r="J342" s="125">
        <f t="shared" si="263"/>
        <v>0</v>
      </c>
      <c r="K342" s="125">
        <v>0</v>
      </c>
      <c r="L342" s="125">
        <v>3866</v>
      </c>
      <c r="M342" s="125">
        <f t="shared" si="264"/>
        <v>3866</v>
      </c>
      <c r="N342" s="125"/>
      <c r="O342" s="125"/>
      <c r="P342" s="125">
        <f t="shared" si="265"/>
        <v>0</v>
      </c>
      <c r="Q342" s="125"/>
      <c r="R342" s="125"/>
      <c r="S342" s="125">
        <f t="shared" si="266"/>
        <v>0</v>
      </c>
      <c r="T342" s="125"/>
      <c r="U342" s="125"/>
      <c r="V342" s="125">
        <f t="shared" si="267"/>
        <v>0</v>
      </c>
      <c r="W342" s="125"/>
      <c r="X342" s="125"/>
      <c r="Y342" s="125">
        <f t="shared" si="268"/>
        <v>0</v>
      </c>
      <c r="Z342" s="125"/>
      <c r="AA342" s="125"/>
      <c r="AB342" s="125">
        <f t="shared" si="269"/>
        <v>0</v>
      </c>
    </row>
    <row r="343" spans="1:189" s="119" customFormat="1" x14ac:dyDescent="0.25">
      <c r="A343" s="121" t="s">
        <v>395</v>
      </c>
      <c r="B343" s="125">
        <f t="shared" si="237"/>
        <v>0</v>
      </c>
      <c r="C343" s="125">
        <f t="shared" si="237"/>
        <v>1336</v>
      </c>
      <c r="D343" s="125">
        <f t="shared" si="237"/>
        <v>1336</v>
      </c>
      <c r="E343" s="125"/>
      <c r="F343" s="125"/>
      <c r="G343" s="125">
        <f t="shared" si="262"/>
        <v>0</v>
      </c>
      <c r="H343" s="125"/>
      <c r="I343" s="125"/>
      <c r="J343" s="125">
        <f t="shared" si="263"/>
        <v>0</v>
      </c>
      <c r="K343" s="125">
        <v>0</v>
      </c>
      <c r="L343" s="125">
        <v>1336</v>
      </c>
      <c r="M343" s="125">
        <f t="shared" si="264"/>
        <v>1336</v>
      </c>
      <c r="N343" s="125"/>
      <c r="O343" s="125"/>
      <c r="P343" s="125">
        <f t="shared" si="265"/>
        <v>0</v>
      </c>
      <c r="Q343" s="125"/>
      <c r="R343" s="125"/>
      <c r="S343" s="125">
        <f t="shared" si="266"/>
        <v>0</v>
      </c>
      <c r="T343" s="125"/>
      <c r="U343" s="125"/>
      <c r="V343" s="125">
        <f t="shared" si="267"/>
        <v>0</v>
      </c>
      <c r="W343" s="125"/>
      <c r="X343" s="125"/>
      <c r="Y343" s="125">
        <f t="shared" si="268"/>
        <v>0</v>
      </c>
      <c r="Z343" s="125"/>
      <c r="AA343" s="125"/>
      <c r="AB343" s="125">
        <f t="shared" si="269"/>
        <v>0</v>
      </c>
    </row>
    <row r="344" spans="1:189" s="119" customFormat="1" ht="31.5" x14ac:dyDescent="0.25">
      <c r="A344" s="121" t="s">
        <v>396</v>
      </c>
      <c r="B344" s="125">
        <f t="shared" si="237"/>
        <v>5000</v>
      </c>
      <c r="C344" s="125">
        <f t="shared" si="237"/>
        <v>5000</v>
      </c>
      <c r="D344" s="125">
        <f t="shared" si="237"/>
        <v>0</v>
      </c>
      <c r="E344" s="125"/>
      <c r="F344" s="125"/>
      <c r="G344" s="125">
        <f t="shared" si="262"/>
        <v>0</v>
      </c>
      <c r="H344" s="125"/>
      <c r="I344" s="125"/>
      <c r="J344" s="125">
        <f t="shared" si="263"/>
        <v>0</v>
      </c>
      <c r="K344" s="125">
        <v>5000</v>
      </c>
      <c r="L344" s="125">
        <v>5000</v>
      </c>
      <c r="M344" s="125">
        <f t="shared" si="264"/>
        <v>0</v>
      </c>
      <c r="N344" s="125"/>
      <c r="O344" s="125"/>
      <c r="P344" s="125">
        <f t="shared" si="265"/>
        <v>0</v>
      </c>
      <c r="Q344" s="125"/>
      <c r="R344" s="125"/>
      <c r="S344" s="125">
        <f t="shared" si="266"/>
        <v>0</v>
      </c>
      <c r="T344" s="125"/>
      <c r="U344" s="125"/>
      <c r="V344" s="125">
        <f t="shared" si="267"/>
        <v>0</v>
      </c>
      <c r="W344" s="125"/>
      <c r="X344" s="125"/>
      <c r="Y344" s="125">
        <f t="shared" si="268"/>
        <v>0</v>
      </c>
      <c r="Z344" s="125"/>
      <c r="AA344" s="125"/>
      <c r="AB344" s="125">
        <f t="shared" si="269"/>
        <v>0</v>
      </c>
    </row>
    <row r="345" spans="1:189" s="119" customFormat="1" x14ac:dyDescent="0.25">
      <c r="A345" s="117" t="s">
        <v>282</v>
      </c>
      <c r="B345" s="118">
        <f t="shared" si="237"/>
        <v>54500</v>
      </c>
      <c r="C345" s="118">
        <f t="shared" si="237"/>
        <v>91200</v>
      </c>
      <c r="D345" s="118">
        <f t="shared" si="237"/>
        <v>36700</v>
      </c>
      <c r="E345" s="118">
        <f t="shared" ref="E345:AA345" si="308">SUM(E346:E348)</f>
        <v>0</v>
      </c>
      <c r="F345" s="118">
        <f t="shared" si="308"/>
        <v>0</v>
      </c>
      <c r="G345" s="118">
        <f t="shared" si="262"/>
        <v>0</v>
      </c>
      <c r="H345" s="118">
        <f t="shared" ref="H345" si="309">SUM(H346:H348)</f>
        <v>0</v>
      </c>
      <c r="I345" s="118">
        <f t="shared" si="308"/>
        <v>0</v>
      </c>
      <c r="J345" s="118">
        <f t="shared" si="263"/>
        <v>0</v>
      </c>
      <c r="K345" s="118">
        <f t="shared" ref="K345" si="310">SUM(K346:K348)</f>
        <v>54500</v>
      </c>
      <c r="L345" s="118">
        <f t="shared" si="308"/>
        <v>91200</v>
      </c>
      <c r="M345" s="118">
        <f t="shared" si="264"/>
        <v>36700</v>
      </c>
      <c r="N345" s="118">
        <f t="shared" ref="N345" si="311">SUM(N346:N348)</f>
        <v>0</v>
      </c>
      <c r="O345" s="118">
        <f t="shared" si="308"/>
        <v>0</v>
      </c>
      <c r="P345" s="118">
        <f t="shared" si="265"/>
        <v>0</v>
      </c>
      <c r="Q345" s="118">
        <f t="shared" ref="Q345" si="312">SUM(Q346:Q348)</f>
        <v>0</v>
      </c>
      <c r="R345" s="118">
        <f t="shared" si="308"/>
        <v>0</v>
      </c>
      <c r="S345" s="118">
        <f t="shared" si="266"/>
        <v>0</v>
      </c>
      <c r="T345" s="118">
        <f t="shared" ref="T345" si="313">SUM(T346:T348)</f>
        <v>0</v>
      </c>
      <c r="U345" s="118">
        <f t="shared" si="308"/>
        <v>0</v>
      </c>
      <c r="V345" s="118">
        <f t="shared" si="267"/>
        <v>0</v>
      </c>
      <c r="W345" s="118">
        <f t="shared" ref="W345:X345" si="314">SUM(W346:W348)</f>
        <v>0</v>
      </c>
      <c r="X345" s="118">
        <f t="shared" si="314"/>
        <v>0</v>
      </c>
      <c r="Y345" s="118">
        <f t="shared" si="268"/>
        <v>0</v>
      </c>
      <c r="Z345" s="118">
        <f t="shared" ref="Z345" si="315">SUM(Z346:Z348)</f>
        <v>0</v>
      </c>
      <c r="AA345" s="118">
        <f t="shared" si="308"/>
        <v>0</v>
      </c>
      <c r="AB345" s="118">
        <f t="shared" si="269"/>
        <v>0</v>
      </c>
      <c r="AC345" s="116"/>
      <c r="AD345" s="116"/>
      <c r="AE345" s="116"/>
      <c r="AF345" s="116"/>
      <c r="AG345" s="116"/>
      <c r="AH345" s="116"/>
      <c r="AI345" s="116"/>
      <c r="AJ345" s="116"/>
      <c r="AK345" s="116"/>
      <c r="AL345" s="116"/>
      <c r="AM345" s="116"/>
      <c r="AN345" s="116"/>
      <c r="AO345" s="116"/>
      <c r="AP345" s="116"/>
      <c r="AQ345" s="116"/>
      <c r="AR345" s="116"/>
      <c r="AS345" s="116"/>
      <c r="AT345" s="116"/>
      <c r="AU345" s="116"/>
      <c r="AV345" s="116"/>
      <c r="AW345" s="116"/>
      <c r="AX345" s="116"/>
      <c r="AY345" s="116"/>
      <c r="AZ345" s="116"/>
      <c r="BA345" s="116"/>
      <c r="BB345" s="116"/>
      <c r="BC345" s="116"/>
      <c r="BD345" s="116"/>
      <c r="BE345" s="116"/>
      <c r="BF345" s="116"/>
      <c r="BG345" s="116"/>
      <c r="BH345" s="116"/>
      <c r="BI345" s="116"/>
      <c r="BJ345" s="116"/>
      <c r="BK345" s="116"/>
      <c r="BL345" s="116"/>
      <c r="BM345" s="116"/>
      <c r="BN345" s="116"/>
      <c r="BO345" s="116"/>
      <c r="BP345" s="116"/>
      <c r="BQ345" s="116"/>
      <c r="BR345" s="116"/>
      <c r="BS345" s="116"/>
      <c r="BT345" s="116"/>
      <c r="BU345" s="116"/>
      <c r="BV345" s="116"/>
      <c r="BW345" s="116"/>
      <c r="BX345" s="116"/>
      <c r="BY345" s="116"/>
      <c r="BZ345" s="116"/>
      <c r="CA345" s="116"/>
      <c r="CB345" s="116"/>
      <c r="CC345" s="116"/>
      <c r="CD345" s="116"/>
      <c r="CE345" s="116"/>
      <c r="CF345" s="116"/>
      <c r="CG345" s="116"/>
      <c r="CH345" s="116"/>
      <c r="CI345" s="116"/>
      <c r="CJ345" s="116"/>
      <c r="CK345" s="116"/>
      <c r="CL345" s="116"/>
      <c r="CM345" s="116"/>
      <c r="CN345" s="116"/>
      <c r="CO345" s="116"/>
      <c r="CP345" s="116"/>
      <c r="CQ345" s="116"/>
      <c r="CR345" s="116"/>
      <c r="CS345" s="116"/>
      <c r="CT345" s="116"/>
      <c r="CU345" s="116"/>
      <c r="CV345" s="116"/>
      <c r="CW345" s="116"/>
      <c r="CX345" s="116"/>
      <c r="CY345" s="116"/>
      <c r="CZ345" s="116"/>
      <c r="DA345" s="116"/>
      <c r="DB345" s="116"/>
      <c r="DC345" s="116"/>
      <c r="DD345" s="116"/>
      <c r="DE345" s="116"/>
      <c r="DF345" s="116"/>
      <c r="DG345" s="116"/>
      <c r="DH345" s="116"/>
      <c r="DI345" s="116"/>
      <c r="DJ345" s="116"/>
      <c r="DK345" s="116"/>
      <c r="DL345" s="116"/>
      <c r="DM345" s="116"/>
      <c r="DN345" s="116"/>
      <c r="DO345" s="116"/>
      <c r="DP345" s="116"/>
      <c r="DQ345" s="116"/>
      <c r="DR345" s="116"/>
      <c r="DS345" s="116"/>
      <c r="DT345" s="116"/>
      <c r="DU345" s="116"/>
      <c r="DV345" s="116"/>
      <c r="DW345" s="116"/>
      <c r="DX345" s="116"/>
      <c r="DY345" s="116"/>
      <c r="DZ345" s="116"/>
      <c r="EA345" s="116"/>
      <c r="EB345" s="116"/>
      <c r="EC345" s="116"/>
      <c r="ED345" s="116"/>
      <c r="EE345" s="116"/>
      <c r="EF345" s="116"/>
      <c r="EG345" s="116"/>
      <c r="EH345" s="116"/>
      <c r="EI345" s="116"/>
      <c r="EJ345" s="116"/>
      <c r="EK345" s="116"/>
      <c r="EL345" s="116"/>
      <c r="EM345" s="116"/>
      <c r="EN345" s="116"/>
      <c r="EO345" s="116"/>
      <c r="EP345" s="116"/>
      <c r="EQ345" s="116"/>
      <c r="ER345" s="116"/>
      <c r="ES345" s="116"/>
      <c r="ET345" s="116"/>
      <c r="EU345" s="116"/>
      <c r="EV345" s="116"/>
      <c r="EW345" s="116"/>
      <c r="EX345" s="116"/>
      <c r="EY345" s="116"/>
      <c r="EZ345" s="116"/>
      <c r="FA345" s="116"/>
      <c r="FB345" s="116"/>
      <c r="FC345" s="116"/>
      <c r="FD345" s="116"/>
      <c r="FE345" s="116"/>
      <c r="FF345" s="116"/>
      <c r="FG345" s="116"/>
      <c r="FH345" s="116"/>
      <c r="FI345" s="116"/>
      <c r="FJ345" s="116"/>
      <c r="FK345" s="116"/>
      <c r="FL345" s="116"/>
      <c r="FM345" s="116"/>
      <c r="FN345" s="116"/>
      <c r="FO345" s="116"/>
      <c r="FP345" s="116"/>
      <c r="FQ345" s="116"/>
      <c r="FR345" s="116"/>
      <c r="FS345" s="116"/>
      <c r="FT345" s="116"/>
      <c r="FU345" s="116"/>
      <c r="FV345" s="116"/>
      <c r="FW345" s="116"/>
      <c r="FX345" s="116"/>
      <c r="FY345" s="116"/>
      <c r="FZ345" s="116"/>
      <c r="GA345" s="116"/>
      <c r="GB345" s="116"/>
      <c r="GC345" s="116"/>
      <c r="GD345" s="116"/>
      <c r="GE345" s="116"/>
      <c r="GF345" s="116"/>
      <c r="GG345" s="116"/>
    </row>
    <row r="346" spans="1:189" s="119" customFormat="1" ht="47.25" x14ac:dyDescent="0.25">
      <c r="A346" s="124" t="s">
        <v>397</v>
      </c>
      <c r="B346" s="125">
        <f t="shared" si="237"/>
        <v>5500</v>
      </c>
      <c r="C346" s="125">
        <f t="shared" si="237"/>
        <v>5500</v>
      </c>
      <c r="D346" s="125">
        <f t="shared" si="237"/>
        <v>0</v>
      </c>
      <c r="E346" s="125"/>
      <c r="F346" s="125"/>
      <c r="G346" s="125">
        <f t="shared" si="262"/>
        <v>0</v>
      </c>
      <c r="H346" s="125"/>
      <c r="I346" s="125"/>
      <c r="J346" s="125">
        <f t="shared" si="263"/>
        <v>0</v>
      </c>
      <c r="K346" s="125">
        <v>5500</v>
      </c>
      <c r="L346" s="125">
        <v>5500</v>
      </c>
      <c r="M346" s="125">
        <f t="shared" si="264"/>
        <v>0</v>
      </c>
      <c r="N346" s="125"/>
      <c r="O346" s="125"/>
      <c r="P346" s="125">
        <f t="shared" si="265"/>
        <v>0</v>
      </c>
      <c r="Q346" s="125"/>
      <c r="R346" s="125"/>
      <c r="S346" s="125">
        <f t="shared" si="266"/>
        <v>0</v>
      </c>
      <c r="T346" s="125"/>
      <c r="U346" s="125"/>
      <c r="V346" s="125">
        <f t="shared" si="267"/>
        <v>0</v>
      </c>
      <c r="W346" s="125"/>
      <c r="X346" s="125"/>
      <c r="Y346" s="125">
        <f t="shared" si="268"/>
        <v>0</v>
      </c>
      <c r="Z346" s="125"/>
      <c r="AA346" s="125"/>
      <c r="AB346" s="125">
        <f t="shared" si="269"/>
        <v>0</v>
      </c>
      <c r="FN346" s="116"/>
      <c r="FO346" s="116"/>
      <c r="FP346" s="116"/>
      <c r="FQ346" s="116"/>
      <c r="FR346" s="116"/>
      <c r="FS346" s="116"/>
      <c r="FT346" s="116"/>
      <c r="FU346" s="116"/>
      <c r="FV346" s="116"/>
      <c r="FW346" s="116"/>
      <c r="FX346" s="116"/>
      <c r="FY346" s="116"/>
      <c r="FZ346" s="116"/>
      <c r="GA346" s="116"/>
      <c r="GB346" s="116"/>
      <c r="GC346" s="116"/>
      <c r="GD346" s="116"/>
      <c r="GE346" s="116"/>
      <c r="GF346" s="116"/>
      <c r="GG346" s="116"/>
    </row>
    <row r="347" spans="1:189" s="119" customFormat="1" ht="31.5" x14ac:dyDescent="0.25">
      <c r="A347" s="124" t="s">
        <v>398</v>
      </c>
      <c r="B347" s="125">
        <f t="shared" si="237"/>
        <v>0</v>
      </c>
      <c r="C347" s="125">
        <f t="shared" si="237"/>
        <v>36700</v>
      </c>
      <c r="D347" s="125">
        <f t="shared" si="237"/>
        <v>36700</v>
      </c>
      <c r="E347" s="125"/>
      <c r="F347" s="125"/>
      <c r="G347" s="125">
        <f t="shared" si="262"/>
        <v>0</v>
      </c>
      <c r="H347" s="125"/>
      <c r="I347" s="125"/>
      <c r="J347" s="125">
        <f t="shared" si="263"/>
        <v>0</v>
      </c>
      <c r="K347" s="125">
        <v>0</v>
      </c>
      <c r="L347" s="125">
        <v>36700</v>
      </c>
      <c r="M347" s="125">
        <f t="shared" si="264"/>
        <v>36700</v>
      </c>
      <c r="N347" s="125"/>
      <c r="O347" s="125"/>
      <c r="P347" s="125">
        <f t="shared" si="265"/>
        <v>0</v>
      </c>
      <c r="Q347" s="125"/>
      <c r="R347" s="125"/>
      <c r="S347" s="125">
        <f t="shared" si="266"/>
        <v>0</v>
      </c>
      <c r="T347" s="125"/>
      <c r="U347" s="125"/>
      <c r="V347" s="125">
        <f t="shared" si="267"/>
        <v>0</v>
      </c>
      <c r="W347" s="125"/>
      <c r="X347" s="125"/>
      <c r="Y347" s="125">
        <f t="shared" si="268"/>
        <v>0</v>
      </c>
      <c r="Z347" s="125"/>
      <c r="AA347" s="125"/>
      <c r="AB347" s="125">
        <f t="shared" si="269"/>
        <v>0</v>
      </c>
      <c r="FN347" s="116"/>
      <c r="FO347" s="116"/>
      <c r="FP347" s="116"/>
      <c r="FQ347" s="116"/>
      <c r="FR347" s="116"/>
      <c r="FS347" s="116"/>
      <c r="FT347" s="116"/>
      <c r="FU347" s="116"/>
      <c r="FV347" s="116"/>
      <c r="FW347" s="116"/>
      <c r="FX347" s="116"/>
      <c r="FY347" s="116"/>
      <c r="FZ347" s="116"/>
      <c r="GA347" s="116"/>
      <c r="GB347" s="116"/>
      <c r="GC347" s="116"/>
      <c r="GD347" s="116"/>
      <c r="GE347" s="116"/>
      <c r="GF347" s="116"/>
      <c r="GG347" s="116"/>
    </row>
    <row r="348" spans="1:189" s="119" customFormat="1" ht="31.5" x14ac:dyDescent="0.25">
      <c r="A348" s="124" t="s">
        <v>399</v>
      </c>
      <c r="B348" s="125">
        <f t="shared" si="237"/>
        <v>49000</v>
      </c>
      <c r="C348" s="125">
        <f t="shared" si="237"/>
        <v>49000</v>
      </c>
      <c r="D348" s="125">
        <f t="shared" si="237"/>
        <v>0</v>
      </c>
      <c r="E348" s="125"/>
      <c r="F348" s="125"/>
      <c r="G348" s="125">
        <f t="shared" si="262"/>
        <v>0</v>
      </c>
      <c r="H348" s="125"/>
      <c r="I348" s="125"/>
      <c r="J348" s="125">
        <f t="shared" si="263"/>
        <v>0</v>
      </c>
      <c r="K348" s="125">
        <v>49000</v>
      </c>
      <c r="L348" s="125">
        <v>49000</v>
      </c>
      <c r="M348" s="125">
        <f t="shared" si="264"/>
        <v>0</v>
      </c>
      <c r="N348" s="125"/>
      <c r="O348" s="125"/>
      <c r="P348" s="125">
        <f t="shared" si="265"/>
        <v>0</v>
      </c>
      <c r="Q348" s="125"/>
      <c r="R348" s="125"/>
      <c r="S348" s="125">
        <f t="shared" si="266"/>
        <v>0</v>
      </c>
      <c r="T348" s="125"/>
      <c r="U348" s="125"/>
      <c r="V348" s="125">
        <f t="shared" si="267"/>
        <v>0</v>
      </c>
      <c r="W348" s="125"/>
      <c r="X348" s="125"/>
      <c r="Y348" s="125">
        <f t="shared" si="268"/>
        <v>0</v>
      </c>
      <c r="Z348" s="125"/>
      <c r="AA348" s="125"/>
      <c r="AB348" s="125">
        <f t="shared" si="269"/>
        <v>0</v>
      </c>
      <c r="FN348" s="116"/>
      <c r="FO348" s="116"/>
      <c r="FP348" s="116"/>
      <c r="FQ348" s="116"/>
      <c r="FR348" s="116"/>
      <c r="FS348" s="116"/>
      <c r="FT348" s="116"/>
      <c r="FU348" s="116"/>
      <c r="FV348" s="116"/>
      <c r="FW348" s="116"/>
      <c r="FX348" s="116"/>
      <c r="FY348" s="116"/>
      <c r="FZ348" s="116"/>
      <c r="GA348" s="116"/>
      <c r="GB348" s="116"/>
      <c r="GC348" s="116"/>
      <c r="GD348" s="116"/>
      <c r="GE348" s="116"/>
      <c r="GF348" s="116"/>
      <c r="GG348" s="116"/>
    </row>
    <row r="349" spans="1:189" s="119" customFormat="1" x14ac:dyDescent="0.25">
      <c r="A349" s="117" t="s">
        <v>343</v>
      </c>
      <c r="B349" s="118">
        <f t="shared" si="237"/>
        <v>65120</v>
      </c>
      <c r="C349" s="118">
        <f t="shared" si="237"/>
        <v>65120</v>
      </c>
      <c r="D349" s="118">
        <f t="shared" si="237"/>
        <v>0</v>
      </c>
      <c r="E349" s="118">
        <f>SUM(E350:E351)</f>
        <v>0</v>
      </c>
      <c r="F349" s="118">
        <f>SUM(F350:F351)</f>
        <v>0</v>
      </c>
      <c r="G349" s="118">
        <f t="shared" si="262"/>
        <v>0</v>
      </c>
      <c r="H349" s="118">
        <f t="shared" ref="H349:AA349" si="316">SUM(H350:H351)</f>
        <v>0</v>
      </c>
      <c r="I349" s="118">
        <f t="shared" si="316"/>
        <v>0</v>
      </c>
      <c r="J349" s="118">
        <f t="shared" si="263"/>
        <v>0</v>
      </c>
      <c r="K349" s="118">
        <f t="shared" ref="K349" si="317">SUM(K350:K351)</f>
        <v>65120</v>
      </c>
      <c r="L349" s="118">
        <f t="shared" si="316"/>
        <v>65120</v>
      </c>
      <c r="M349" s="118">
        <f t="shared" si="264"/>
        <v>0</v>
      </c>
      <c r="N349" s="118">
        <f t="shared" ref="N349" si="318">SUM(N350:N351)</f>
        <v>0</v>
      </c>
      <c r="O349" s="118">
        <f t="shared" si="316"/>
        <v>0</v>
      </c>
      <c r="P349" s="118">
        <f t="shared" si="265"/>
        <v>0</v>
      </c>
      <c r="Q349" s="118">
        <f t="shared" ref="Q349" si="319">SUM(Q350:Q351)</f>
        <v>0</v>
      </c>
      <c r="R349" s="118">
        <f t="shared" si="316"/>
        <v>0</v>
      </c>
      <c r="S349" s="118">
        <f t="shared" si="266"/>
        <v>0</v>
      </c>
      <c r="T349" s="118">
        <f t="shared" ref="T349" si="320">SUM(T350:T351)</f>
        <v>0</v>
      </c>
      <c r="U349" s="118">
        <f t="shared" si="316"/>
        <v>0</v>
      </c>
      <c r="V349" s="118">
        <f t="shared" si="267"/>
        <v>0</v>
      </c>
      <c r="W349" s="118">
        <f t="shared" ref="W349:X349" si="321">SUM(W350:W351)</f>
        <v>0</v>
      </c>
      <c r="X349" s="118">
        <f t="shared" si="321"/>
        <v>0</v>
      </c>
      <c r="Y349" s="118">
        <f t="shared" si="268"/>
        <v>0</v>
      </c>
      <c r="Z349" s="118">
        <f t="shared" ref="Z349" si="322">SUM(Z350:Z351)</f>
        <v>0</v>
      </c>
      <c r="AA349" s="118">
        <f t="shared" si="316"/>
        <v>0</v>
      </c>
      <c r="AB349" s="118">
        <f t="shared" si="269"/>
        <v>0</v>
      </c>
      <c r="AC349" s="116"/>
      <c r="AD349" s="116"/>
      <c r="AE349" s="116"/>
      <c r="AF349" s="116"/>
      <c r="AG349" s="116"/>
      <c r="AH349" s="116"/>
      <c r="AI349" s="116"/>
      <c r="AJ349" s="116"/>
      <c r="AK349" s="116"/>
      <c r="AL349" s="116"/>
      <c r="AM349" s="116"/>
      <c r="AN349" s="116"/>
      <c r="AO349" s="116"/>
      <c r="AP349" s="116"/>
      <c r="AQ349" s="116"/>
      <c r="AR349" s="116"/>
      <c r="AS349" s="116"/>
      <c r="AT349" s="116"/>
      <c r="AU349" s="116"/>
      <c r="AV349" s="116"/>
      <c r="AW349" s="116"/>
      <c r="AX349" s="116"/>
      <c r="AY349" s="116"/>
      <c r="AZ349" s="116"/>
      <c r="BA349" s="116"/>
      <c r="BB349" s="116"/>
      <c r="BC349" s="116"/>
      <c r="BD349" s="116"/>
      <c r="BE349" s="116"/>
      <c r="BF349" s="116"/>
      <c r="BG349" s="116"/>
      <c r="BH349" s="116"/>
      <c r="BI349" s="116"/>
      <c r="BJ349" s="116"/>
      <c r="BK349" s="116"/>
      <c r="BL349" s="116"/>
      <c r="BM349" s="116"/>
      <c r="BN349" s="116"/>
      <c r="BO349" s="116"/>
      <c r="BP349" s="116"/>
      <c r="BQ349" s="116"/>
      <c r="BR349" s="116"/>
      <c r="BS349" s="116"/>
      <c r="BT349" s="116"/>
      <c r="BU349" s="116"/>
      <c r="BV349" s="116"/>
      <c r="BW349" s="116"/>
      <c r="BX349" s="116"/>
      <c r="BY349" s="116"/>
      <c r="BZ349" s="116"/>
      <c r="CA349" s="116"/>
      <c r="CB349" s="116"/>
      <c r="CC349" s="116"/>
      <c r="CD349" s="116"/>
      <c r="CE349" s="116"/>
      <c r="CF349" s="116"/>
      <c r="CG349" s="116"/>
      <c r="CH349" s="116"/>
      <c r="CI349" s="116"/>
      <c r="CJ349" s="116"/>
      <c r="CK349" s="116"/>
      <c r="CL349" s="116"/>
      <c r="CM349" s="116"/>
      <c r="CN349" s="116"/>
      <c r="CO349" s="116"/>
      <c r="CP349" s="116"/>
      <c r="CQ349" s="116"/>
      <c r="CR349" s="116"/>
      <c r="CS349" s="116"/>
      <c r="CT349" s="116"/>
      <c r="CU349" s="116"/>
      <c r="CV349" s="116"/>
      <c r="CW349" s="116"/>
      <c r="CX349" s="116"/>
      <c r="CY349" s="116"/>
      <c r="CZ349" s="116"/>
      <c r="DA349" s="116"/>
      <c r="DB349" s="116"/>
      <c r="DC349" s="116"/>
      <c r="DD349" s="116"/>
      <c r="DE349" s="116"/>
      <c r="DF349" s="116"/>
      <c r="DG349" s="116"/>
      <c r="DH349" s="116"/>
      <c r="DI349" s="116"/>
      <c r="DJ349" s="116"/>
      <c r="DK349" s="116"/>
      <c r="DL349" s="116"/>
      <c r="DM349" s="116"/>
      <c r="DN349" s="116"/>
      <c r="DO349" s="116"/>
      <c r="DP349" s="116"/>
      <c r="DQ349" s="116"/>
      <c r="DR349" s="116"/>
      <c r="DS349" s="116"/>
      <c r="DT349" s="116"/>
      <c r="DU349" s="116"/>
      <c r="DV349" s="116"/>
      <c r="DW349" s="116"/>
      <c r="DX349" s="116"/>
      <c r="DY349" s="116"/>
      <c r="DZ349" s="116"/>
      <c r="EA349" s="116"/>
      <c r="EB349" s="116"/>
      <c r="EC349" s="116"/>
      <c r="ED349" s="116"/>
      <c r="EE349" s="116"/>
      <c r="EF349" s="116"/>
      <c r="EG349" s="116"/>
      <c r="EH349" s="116"/>
      <c r="EI349" s="116"/>
      <c r="EJ349" s="116"/>
      <c r="EK349" s="116"/>
      <c r="EL349" s="116"/>
      <c r="EM349" s="116"/>
      <c r="EN349" s="116"/>
      <c r="EO349" s="116"/>
      <c r="EP349" s="116"/>
      <c r="EQ349" s="116"/>
      <c r="ER349" s="116"/>
      <c r="ES349" s="116"/>
      <c r="ET349" s="116"/>
      <c r="EU349" s="116"/>
      <c r="EV349" s="116"/>
      <c r="EW349" s="116"/>
      <c r="EX349" s="116"/>
      <c r="EY349" s="116"/>
      <c r="EZ349" s="116"/>
      <c r="FA349" s="116"/>
      <c r="FB349" s="116"/>
      <c r="FC349" s="116"/>
      <c r="FD349" s="116"/>
      <c r="FE349" s="116"/>
      <c r="FF349" s="116"/>
      <c r="FG349" s="116"/>
      <c r="FH349" s="116"/>
      <c r="FI349" s="116"/>
      <c r="FJ349" s="116"/>
      <c r="FK349" s="116"/>
      <c r="FL349" s="116"/>
      <c r="FM349" s="116"/>
    </row>
    <row r="350" spans="1:189" s="119" customFormat="1" ht="47.25" x14ac:dyDescent="0.25">
      <c r="A350" s="124" t="s">
        <v>400</v>
      </c>
      <c r="B350" s="125">
        <f t="shared" si="237"/>
        <v>62000</v>
      </c>
      <c r="C350" s="125">
        <f t="shared" si="237"/>
        <v>62000</v>
      </c>
      <c r="D350" s="125">
        <f t="shared" si="237"/>
        <v>0</v>
      </c>
      <c r="E350" s="125"/>
      <c r="F350" s="125"/>
      <c r="G350" s="125">
        <f t="shared" si="262"/>
        <v>0</v>
      </c>
      <c r="H350" s="125"/>
      <c r="I350" s="125"/>
      <c r="J350" s="125">
        <f t="shared" si="263"/>
        <v>0</v>
      </c>
      <c r="K350" s="125">
        <v>62000</v>
      </c>
      <c r="L350" s="125">
        <v>62000</v>
      </c>
      <c r="M350" s="125">
        <f t="shared" si="264"/>
        <v>0</v>
      </c>
      <c r="N350" s="125"/>
      <c r="O350" s="125"/>
      <c r="P350" s="125">
        <f t="shared" si="265"/>
        <v>0</v>
      </c>
      <c r="Q350" s="125"/>
      <c r="R350" s="125"/>
      <c r="S350" s="125">
        <f t="shared" si="266"/>
        <v>0</v>
      </c>
      <c r="T350" s="125"/>
      <c r="U350" s="125"/>
      <c r="V350" s="125">
        <f t="shared" si="267"/>
        <v>0</v>
      </c>
      <c r="W350" s="125"/>
      <c r="X350" s="125"/>
      <c r="Y350" s="125">
        <f t="shared" si="268"/>
        <v>0</v>
      </c>
      <c r="Z350" s="125"/>
      <c r="AA350" s="125"/>
      <c r="AB350" s="125">
        <f t="shared" si="269"/>
        <v>0</v>
      </c>
      <c r="FN350" s="116"/>
      <c r="FO350" s="116"/>
      <c r="FP350" s="116"/>
      <c r="FQ350" s="116"/>
      <c r="FR350" s="116"/>
      <c r="FS350" s="116"/>
      <c r="FT350" s="116"/>
      <c r="FU350" s="116"/>
      <c r="FV350" s="116"/>
      <c r="FW350" s="116"/>
      <c r="FX350" s="116"/>
      <c r="FY350" s="116"/>
      <c r="FZ350" s="116"/>
      <c r="GA350" s="116"/>
      <c r="GB350" s="116"/>
      <c r="GC350" s="116"/>
      <c r="GD350" s="116"/>
      <c r="GE350" s="116"/>
      <c r="GF350" s="116"/>
      <c r="GG350" s="116"/>
    </row>
    <row r="351" spans="1:189" s="119" customFormat="1" x14ac:dyDescent="0.25">
      <c r="A351" s="124" t="s">
        <v>401</v>
      </c>
      <c r="B351" s="125">
        <f t="shared" si="237"/>
        <v>3120</v>
      </c>
      <c r="C351" s="125">
        <f t="shared" si="237"/>
        <v>3120</v>
      </c>
      <c r="D351" s="125">
        <f t="shared" si="237"/>
        <v>0</v>
      </c>
      <c r="E351" s="125"/>
      <c r="F351" s="125"/>
      <c r="G351" s="125">
        <f t="shared" si="262"/>
        <v>0</v>
      </c>
      <c r="H351" s="125"/>
      <c r="I351" s="125"/>
      <c r="J351" s="125">
        <f t="shared" si="263"/>
        <v>0</v>
      </c>
      <c r="K351" s="125">
        <v>3120</v>
      </c>
      <c r="L351" s="125">
        <v>3120</v>
      </c>
      <c r="M351" s="125">
        <f t="shared" si="264"/>
        <v>0</v>
      </c>
      <c r="N351" s="125"/>
      <c r="O351" s="125"/>
      <c r="P351" s="125">
        <f t="shared" si="265"/>
        <v>0</v>
      </c>
      <c r="Q351" s="125"/>
      <c r="R351" s="125"/>
      <c r="S351" s="125">
        <f t="shared" si="266"/>
        <v>0</v>
      </c>
      <c r="T351" s="125"/>
      <c r="U351" s="125"/>
      <c r="V351" s="125">
        <f t="shared" si="267"/>
        <v>0</v>
      </c>
      <c r="W351" s="125"/>
      <c r="X351" s="125"/>
      <c r="Y351" s="125">
        <f t="shared" si="268"/>
        <v>0</v>
      </c>
      <c r="Z351" s="125"/>
      <c r="AA351" s="125"/>
      <c r="AB351" s="125">
        <f t="shared" si="269"/>
        <v>0</v>
      </c>
      <c r="FN351" s="116"/>
      <c r="FO351" s="116"/>
      <c r="FP351" s="116"/>
      <c r="FQ351" s="116"/>
      <c r="FR351" s="116"/>
      <c r="FS351" s="116"/>
      <c r="FT351" s="116"/>
      <c r="FU351" s="116"/>
      <c r="FV351" s="116"/>
      <c r="FW351" s="116"/>
      <c r="FX351" s="116"/>
      <c r="FY351" s="116"/>
      <c r="FZ351" s="116"/>
      <c r="GA351" s="116"/>
      <c r="GB351" s="116"/>
      <c r="GC351" s="116"/>
      <c r="GD351" s="116"/>
      <c r="GE351" s="116"/>
      <c r="GF351" s="116"/>
      <c r="GG351" s="116"/>
    </row>
    <row r="352" spans="1:189" s="119" customFormat="1" x14ac:dyDescent="0.25">
      <c r="A352" s="117" t="s">
        <v>258</v>
      </c>
      <c r="B352" s="118">
        <f t="shared" si="237"/>
        <v>2400593</v>
      </c>
      <c r="C352" s="118">
        <f t="shared" si="237"/>
        <v>2400593</v>
      </c>
      <c r="D352" s="118">
        <f t="shared" si="237"/>
        <v>0</v>
      </c>
      <c r="E352" s="118">
        <f>SUM(E353,E356,E358,E360)</f>
        <v>0</v>
      </c>
      <c r="F352" s="118">
        <f>SUM(F353,F356,F358,F360)</f>
        <v>0</v>
      </c>
      <c r="G352" s="118">
        <f t="shared" si="262"/>
        <v>0</v>
      </c>
      <c r="H352" s="118">
        <f t="shared" ref="H352:AA352" si="323">SUM(H353,H356,H358,H360)</f>
        <v>0</v>
      </c>
      <c r="I352" s="118">
        <f t="shared" si="323"/>
        <v>0</v>
      </c>
      <c r="J352" s="118">
        <f t="shared" si="263"/>
        <v>0</v>
      </c>
      <c r="K352" s="118">
        <f t="shared" ref="K352" si="324">SUM(K353,K356,K358,K360)</f>
        <v>3318</v>
      </c>
      <c r="L352" s="118">
        <f t="shared" si="323"/>
        <v>3318</v>
      </c>
      <c r="M352" s="118">
        <f t="shared" si="264"/>
        <v>0</v>
      </c>
      <c r="N352" s="118">
        <f t="shared" ref="N352" si="325">SUM(N353,N356,N358,N360)</f>
        <v>2397275</v>
      </c>
      <c r="O352" s="118">
        <f t="shared" si="323"/>
        <v>2397275</v>
      </c>
      <c r="P352" s="118">
        <f t="shared" si="265"/>
        <v>0</v>
      </c>
      <c r="Q352" s="118">
        <f t="shared" ref="Q352" si="326">SUM(Q353,Q356,Q358,Q360)</f>
        <v>0</v>
      </c>
      <c r="R352" s="118">
        <f t="shared" si="323"/>
        <v>0</v>
      </c>
      <c r="S352" s="118">
        <f t="shared" si="266"/>
        <v>0</v>
      </c>
      <c r="T352" s="118">
        <f t="shared" ref="T352" si="327">SUM(T353,T356,T358,T360)</f>
        <v>0</v>
      </c>
      <c r="U352" s="118">
        <f t="shared" si="323"/>
        <v>0</v>
      </c>
      <c r="V352" s="118">
        <f t="shared" si="267"/>
        <v>0</v>
      </c>
      <c r="W352" s="118">
        <f t="shared" ref="W352:X352" si="328">SUM(W353,W356,W358,W360)</f>
        <v>0</v>
      </c>
      <c r="X352" s="118">
        <f t="shared" si="328"/>
        <v>0</v>
      </c>
      <c r="Y352" s="118">
        <f t="shared" si="268"/>
        <v>0</v>
      </c>
      <c r="Z352" s="118">
        <f t="shared" ref="Z352" si="329">SUM(Z353,Z356,Z358,Z360)</f>
        <v>0</v>
      </c>
      <c r="AA352" s="118">
        <f t="shared" si="323"/>
        <v>0</v>
      </c>
      <c r="AB352" s="118">
        <f t="shared" si="269"/>
        <v>0</v>
      </c>
      <c r="FN352" s="116"/>
      <c r="FO352" s="116"/>
      <c r="FP352" s="116"/>
      <c r="FQ352" s="116"/>
      <c r="FR352" s="116"/>
      <c r="FS352" s="116"/>
      <c r="FT352" s="116"/>
      <c r="FU352" s="116"/>
      <c r="FV352" s="116"/>
      <c r="FW352" s="116"/>
      <c r="FX352" s="116"/>
      <c r="FY352" s="116"/>
      <c r="FZ352" s="116"/>
      <c r="GA352" s="116"/>
      <c r="GB352" s="116"/>
      <c r="GC352" s="116"/>
      <c r="GD352" s="116"/>
      <c r="GE352" s="116"/>
      <c r="GF352" s="116"/>
      <c r="GG352" s="116"/>
    </row>
    <row r="353" spans="1:189" s="119" customFormat="1" x14ac:dyDescent="0.25">
      <c r="A353" s="117" t="s">
        <v>265</v>
      </c>
      <c r="B353" s="118">
        <f t="shared" si="237"/>
        <v>3318</v>
      </c>
      <c r="C353" s="118">
        <f t="shared" si="237"/>
        <v>3318</v>
      </c>
      <c r="D353" s="118">
        <f t="shared" si="237"/>
        <v>0</v>
      </c>
      <c r="E353" s="118">
        <f t="shared" ref="E353:AA353" si="330">SUM(E354:E355)</f>
        <v>0</v>
      </c>
      <c r="F353" s="118">
        <f t="shared" si="330"/>
        <v>0</v>
      </c>
      <c r="G353" s="118">
        <f t="shared" si="262"/>
        <v>0</v>
      </c>
      <c r="H353" s="118">
        <f t="shared" ref="H353" si="331">SUM(H354:H355)</f>
        <v>0</v>
      </c>
      <c r="I353" s="118">
        <f t="shared" si="330"/>
        <v>0</v>
      </c>
      <c r="J353" s="118">
        <f t="shared" si="263"/>
        <v>0</v>
      </c>
      <c r="K353" s="118">
        <f t="shared" ref="K353" si="332">SUM(K354:K355)</f>
        <v>3318</v>
      </c>
      <c r="L353" s="118">
        <f t="shared" si="330"/>
        <v>3318</v>
      </c>
      <c r="M353" s="118">
        <f t="shared" si="264"/>
        <v>0</v>
      </c>
      <c r="N353" s="118">
        <f t="shared" ref="N353" si="333">SUM(N354:N355)</f>
        <v>0</v>
      </c>
      <c r="O353" s="118">
        <f t="shared" si="330"/>
        <v>0</v>
      </c>
      <c r="P353" s="118">
        <f t="shared" si="265"/>
        <v>0</v>
      </c>
      <c r="Q353" s="118">
        <f t="shared" ref="Q353" si="334">SUM(Q354:Q355)</f>
        <v>0</v>
      </c>
      <c r="R353" s="118">
        <f t="shared" si="330"/>
        <v>0</v>
      </c>
      <c r="S353" s="118">
        <f t="shared" si="266"/>
        <v>0</v>
      </c>
      <c r="T353" s="118">
        <f t="shared" ref="T353" si="335">SUM(T354:T355)</f>
        <v>0</v>
      </c>
      <c r="U353" s="118">
        <f t="shared" si="330"/>
        <v>0</v>
      </c>
      <c r="V353" s="118">
        <f t="shared" si="267"/>
        <v>0</v>
      </c>
      <c r="W353" s="118">
        <f t="shared" ref="W353:X353" si="336">SUM(W354:W355)</f>
        <v>0</v>
      </c>
      <c r="X353" s="118">
        <f t="shared" si="336"/>
        <v>0</v>
      </c>
      <c r="Y353" s="118">
        <f t="shared" si="268"/>
        <v>0</v>
      </c>
      <c r="Z353" s="118">
        <f t="shared" ref="Z353" si="337">SUM(Z354:Z355)</f>
        <v>0</v>
      </c>
      <c r="AA353" s="118">
        <f t="shared" si="330"/>
        <v>0</v>
      </c>
      <c r="AB353" s="118">
        <f t="shared" si="269"/>
        <v>0</v>
      </c>
      <c r="AC353" s="116"/>
      <c r="AD353" s="116"/>
      <c r="AE353" s="116"/>
      <c r="AF353" s="116"/>
      <c r="AG353" s="116"/>
      <c r="AH353" s="116"/>
      <c r="AI353" s="116"/>
      <c r="AJ353" s="116"/>
      <c r="AK353" s="116"/>
      <c r="AL353" s="116"/>
      <c r="AM353" s="116"/>
      <c r="AN353" s="116"/>
      <c r="AO353" s="116"/>
      <c r="AP353" s="116"/>
      <c r="AQ353" s="116"/>
      <c r="AR353" s="116"/>
      <c r="AS353" s="116"/>
      <c r="AT353" s="116"/>
      <c r="AU353" s="116"/>
      <c r="AV353" s="116"/>
      <c r="AW353" s="116"/>
      <c r="AX353" s="116"/>
      <c r="AY353" s="116"/>
      <c r="AZ353" s="116"/>
      <c r="BA353" s="116"/>
      <c r="BB353" s="116"/>
      <c r="BC353" s="116"/>
      <c r="BD353" s="116"/>
      <c r="BE353" s="116"/>
      <c r="BF353" s="116"/>
      <c r="BG353" s="116"/>
      <c r="BH353" s="116"/>
      <c r="BI353" s="116"/>
      <c r="BJ353" s="116"/>
      <c r="BK353" s="116"/>
      <c r="BL353" s="116"/>
      <c r="BM353" s="116"/>
      <c r="BN353" s="116"/>
      <c r="BO353" s="116"/>
      <c r="BP353" s="116"/>
      <c r="BQ353" s="116"/>
      <c r="BR353" s="116"/>
      <c r="BS353" s="116"/>
      <c r="BT353" s="116"/>
      <c r="BU353" s="116"/>
      <c r="BV353" s="116"/>
      <c r="BW353" s="116"/>
      <c r="BX353" s="116"/>
      <c r="BY353" s="116"/>
      <c r="BZ353" s="116"/>
      <c r="CA353" s="116"/>
      <c r="CB353" s="116"/>
      <c r="CC353" s="116"/>
      <c r="CD353" s="116"/>
      <c r="CE353" s="116"/>
      <c r="CF353" s="116"/>
      <c r="CG353" s="116"/>
      <c r="CH353" s="116"/>
      <c r="CI353" s="116"/>
      <c r="CJ353" s="116"/>
      <c r="CK353" s="116"/>
      <c r="CL353" s="116"/>
      <c r="CM353" s="116"/>
      <c r="CN353" s="116"/>
      <c r="CO353" s="116"/>
      <c r="CP353" s="116"/>
      <c r="CQ353" s="116"/>
      <c r="CR353" s="116"/>
      <c r="CS353" s="116"/>
      <c r="CT353" s="116"/>
      <c r="CU353" s="116"/>
      <c r="CV353" s="116"/>
      <c r="CW353" s="116"/>
      <c r="CX353" s="116"/>
      <c r="CY353" s="116"/>
      <c r="CZ353" s="116"/>
      <c r="DA353" s="116"/>
      <c r="DB353" s="116"/>
      <c r="DC353" s="116"/>
      <c r="DD353" s="116"/>
      <c r="DE353" s="116"/>
      <c r="DF353" s="116"/>
      <c r="DG353" s="116"/>
      <c r="DH353" s="116"/>
      <c r="DI353" s="116"/>
      <c r="DJ353" s="116"/>
      <c r="DK353" s="116"/>
      <c r="DL353" s="116"/>
      <c r="DM353" s="116"/>
      <c r="DN353" s="116"/>
      <c r="DO353" s="116"/>
      <c r="DP353" s="116"/>
      <c r="DQ353" s="116"/>
      <c r="DR353" s="116"/>
      <c r="DS353" s="116"/>
      <c r="DT353" s="116"/>
      <c r="DU353" s="116"/>
      <c r="DV353" s="116"/>
      <c r="DW353" s="116"/>
      <c r="DX353" s="116"/>
      <c r="DY353" s="116"/>
      <c r="DZ353" s="116"/>
      <c r="EA353" s="116"/>
      <c r="EB353" s="116"/>
      <c r="EC353" s="116"/>
      <c r="ED353" s="116"/>
      <c r="EE353" s="116"/>
      <c r="EF353" s="116"/>
      <c r="EG353" s="116"/>
      <c r="EH353" s="116"/>
      <c r="EI353" s="116"/>
      <c r="EJ353" s="116"/>
      <c r="EK353" s="116"/>
      <c r="EL353" s="116"/>
      <c r="EM353" s="116"/>
      <c r="EN353" s="116"/>
      <c r="EO353" s="116"/>
      <c r="EP353" s="116"/>
      <c r="EQ353" s="116"/>
      <c r="ER353" s="116"/>
      <c r="ES353" s="116"/>
      <c r="ET353" s="116"/>
      <c r="EU353" s="116"/>
      <c r="EV353" s="116"/>
      <c r="EW353" s="116"/>
      <c r="EX353" s="116"/>
      <c r="EY353" s="116"/>
      <c r="EZ353" s="116"/>
      <c r="FA353" s="116"/>
      <c r="FB353" s="116"/>
      <c r="FC353" s="116"/>
      <c r="FD353" s="116"/>
      <c r="FE353" s="116"/>
      <c r="FF353" s="116"/>
      <c r="FG353" s="116"/>
      <c r="FH353" s="116"/>
      <c r="FI353" s="116"/>
      <c r="FJ353" s="116"/>
      <c r="FK353" s="116"/>
      <c r="FL353" s="116"/>
      <c r="FM353" s="116"/>
    </row>
    <row r="354" spans="1:189" s="119" customFormat="1" ht="31.5" x14ac:dyDescent="0.25">
      <c r="A354" s="124" t="s">
        <v>402</v>
      </c>
      <c r="B354" s="125">
        <f t="shared" si="237"/>
        <v>2400</v>
      </c>
      <c r="C354" s="125">
        <f t="shared" si="237"/>
        <v>2400</v>
      </c>
      <c r="D354" s="125">
        <f t="shared" si="237"/>
        <v>0</v>
      </c>
      <c r="E354" s="125"/>
      <c r="F354" s="125"/>
      <c r="G354" s="125">
        <f t="shared" si="262"/>
        <v>0</v>
      </c>
      <c r="H354" s="125"/>
      <c r="I354" s="125"/>
      <c r="J354" s="125">
        <f t="shared" si="263"/>
        <v>0</v>
      </c>
      <c r="K354" s="125">
        <v>2400</v>
      </c>
      <c r="L354" s="125">
        <v>2400</v>
      </c>
      <c r="M354" s="125">
        <f t="shared" si="264"/>
        <v>0</v>
      </c>
      <c r="N354" s="125"/>
      <c r="O354" s="125"/>
      <c r="P354" s="125">
        <f t="shared" si="265"/>
        <v>0</v>
      </c>
      <c r="Q354" s="125"/>
      <c r="R354" s="125"/>
      <c r="S354" s="125">
        <f t="shared" si="266"/>
        <v>0</v>
      </c>
      <c r="T354" s="125"/>
      <c r="U354" s="125"/>
      <c r="V354" s="125">
        <f t="shared" si="267"/>
        <v>0</v>
      </c>
      <c r="W354" s="125"/>
      <c r="X354" s="125"/>
      <c r="Y354" s="125">
        <f t="shared" si="268"/>
        <v>0</v>
      </c>
      <c r="Z354" s="125"/>
      <c r="AA354" s="125"/>
      <c r="AB354" s="125">
        <f t="shared" si="269"/>
        <v>0</v>
      </c>
      <c r="FN354" s="116"/>
      <c r="FO354" s="116"/>
      <c r="FP354" s="116"/>
      <c r="FQ354" s="116"/>
      <c r="FR354" s="116"/>
      <c r="FS354" s="116"/>
      <c r="FT354" s="116"/>
      <c r="FU354" s="116"/>
      <c r="FV354" s="116"/>
      <c r="FW354" s="116"/>
      <c r="FX354" s="116"/>
      <c r="FY354" s="116"/>
      <c r="FZ354" s="116"/>
      <c r="GA354" s="116"/>
      <c r="GB354" s="116"/>
      <c r="GC354" s="116"/>
      <c r="GD354" s="116"/>
      <c r="GE354" s="116"/>
      <c r="GF354" s="116"/>
      <c r="GG354" s="116"/>
    </row>
    <row r="355" spans="1:189" s="119" customFormat="1" ht="31.5" x14ac:dyDescent="0.25">
      <c r="A355" s="124" t="s">
        <v>403</v>
      </c>
      <c r="B355" s="125">
        <f t="shared" si="237"/>
        <v>918</v>
      </c>
      <c r="C355" s="125">
        <f t="shared" si="237"/>
        <v>918</v>
      </c>
      <c r="D355" s="125">
        <f t="shared" si="237"/>
        <v>0</v>
      </c>
      <c r="E355" s="125"/>
      <c r="F355" s="125"/>
      <c r="G355" s="125">
        <f t="shared" si="262"/>
        <v>0</v>
      </c>
      <c r="H355" s="125"/>
      <c r="I355" s="125"/>
      <c r="J355" s="125">
        <f t="shared" si="263"/>
        <v>0</v>
      </c>
      <c r="K355" s="125">
        <v>918</v>
      </c>
      <c r="L355" s="125">
        <v>918</v>
      </c>
      <c r="M355" s="125">
        <f t="shared" si="264"/>
        <v>0</v>
      </c>
      <c r="N355" s="125"/>
      <c r="O355" s="125"/>
      <c r="P355" s="125">
        <f t="shared" si="265"/>
        <v>0</v>
      </c>
      <c r="Q355" s="125"/>
      <c r="R355" s="125"/>
      <c r="S355" s="125">
        <f t="shared" si="266"/>
        <v>0</v>
      </c>
      <c r="T355" s="125"/>
      <c r="U355" s="125"/>
      <c r="V355" s="125">
        <f t="shared" si="267"/>
        <v>0</v>
      </c>
      <c r="W355" s="125"/>
      <c r="X355" s="125"/>
      <c r="Y355" s="125">
        <f t="shared" si="268"/>
        <v>0</v>
      </c>
      <c r="Z355" s="125"/>
      <c r="AA355" s="125"/>
      <c r="AB355" s="125">
        <f t="shared" si="269"/>
        <v>0</v>
      </c>
      <c r="FN355" s="116"/>
      <c r="FO355" s="116"/>
      <c r="FP355" s="116"/>
      <c r="FQ355" s="116"/>
      <c r="FR355" s="116"/>
      <c r="FS355" s="116"/>
      <c r="FT355" s="116"/>
      <c r="FU355" s="116"/>
      <c r="FV355" s="116"/>
      <c r="FW355" s="116"/>
      <c r="FX355" s="116"/>
      <c r="FY355" s="116"/>
      <c r="FZ355" s="116"/>
      <c r="GA355" s="116"/>
      <c r="GB355" s="116"/>
      <c r="GC355" s="116"/>
      <c r="GD355" s="116"/>
      <c r="GE355" s="116"/>
      <c r="GF355" s="116"/>
      <c r="GG355" s="116"/>
    </row>
    <row r="356" spans="1:189" s="119" customFormat="1" ht="31.5" x14ac:dyDescent="0.25">
      <c r="A356" s="117" t="s">
        <v>272</v>
      </c>
      <c r="B356" s="118">
        <f t="shared" si="237"/>
        <v>997275</v>
      </c>
      <c r="C356" s="118">
        <f t="shared" si="237"/>
        <v>997275</v>
      </c>
      <c r="D356" s="118">
        <f t="shared" si="237"/>
        <v>0</v>
      </c>
      <c r="E356" s="118">
        <f t="shared" ref="E356:AA356" si="338">SUM(E357:E357)</f>
        <v>0</v>
      </c>
      <c r="F356" s="118">
        <f t="shared" si="338"/>
        <v>0</v>
      </c>
      <c r="G356" s="118">
        <f t="shared" si="262"/>
        <v>0</v>
      </c>
      <c r="H356" s="118">
        <f t="shared" si="338"/>
        <v>0</v>
      </c>
      <c r="I356" s="118">
        <f t="shared" si="338"/>
        <v>0</v>
      </c>
      <c r="J356" s="118">
        <f t="shared" si="263"/>
        <v>0</v>
      </c>
      <c r="K356" s="118">
        <f t="shared" si="338"/>
        <v>0</v>
      </c>
      <c r="L356" s="118">
        <f t="shared" si="338"/>
        <v>0</v>
      </c>
      <c r="M356" s="118">
        <f t="shared" si="264"/>
        <v>0</v>
      </c>
      <c r="N356" s="118">
        <f t="shared" si="338"/>
        <v>997275</v>
      </c>
      <c r="O356" s="118">
        <f t="shared" si="338"/>
        <v>997275</v>
      </c>
      <c r="P356" s="118">
        <f t="shared" si="265"/>
        <v>0</v>
      </c>
      <c r="Q356" s="118">
        <f t="shared" si="338"/>
        <v>0</v>
      </c>
      <c r="R356" s="118">
        <f t="shared" si="338"/>
        <v>0</v>
      </c>
      <c r="S356" s="118">
        <f t="shared" si="266"/>
        <v>0</v>
      </c>
      <c r="T356" s="118">
        <f t="shared" si="338"/>
        <v>0</v>
      </c>
      <c r="U356" s="118">
        <f t="shared" si="338"/>
        <v>0</v>
      </c>
      <c r="V356" s="118">
        <f t="shared" si="267"/>
        <v>0</v>
      </c>
      <c r="W356" s="118">
        <f t="shared" si="338"/>
        <v>0</v>
      </c>
      <c r="X356" s="118">
        <f t="shared" si="338"/>
        <v>0</v>
      </c>
      <c r="Y356" s="118">
        <f t="shared" si="268"/>
        <v>0</v>
      </c>
      <c r="Z356" s="118">
        <f t="shared" si="338"/>
        <v>0</v>
      </c>
      <c r="AA356" s="118">
        <f t="shared" si="338"/>
        <v>0</v>
      </c>
      <c r="AB356" s="118">
        <f t="shared" si="269"/>
        <v>0</v>
      </c>
      <c r="AC356" s="116"/>
      <c r="AD356" s="116"/>
      <c r="AE356" s="116"/>
      <c r="AF356" s="116"/>
      <c r="AG356" s="116"/>
      <c r="AH356" s="116"/>
      <c r="AI356" s="116"/>
      <c r="AJ356" s="116"/>
      <c r="AK356" s="116"/>
      <c r="AL356" s="116"/>
      <c r="AM356" s="116"/>
      <c r="AN356" s="116"/>
      <c r="AO356" s="116"/>
      <c r="AP356" s="116"/>
      <c r="AQ356" s="116"/>
      <c r="AR356" s="116"/>
      <c r="AS356" s="116"/>
      <c r="AT356" s="116"/>
      <c r="AU356" s="116"/>
      <c r="AV356" s="116"/>
      <c r="AW356" s="116"/>
      <c r="AX356" s="116"/>
      <c r="AY356" s="116"/>
      <c r="AZ356" s="116"/>
      <c r="BA356" s="116"/>
      <c r="BB356" s="116"/>
      <c r="BC356" s="116"/>
      <c r="BD356" s="116"/>
      <c r="BE356" s="116"/>
      <c r="BF356" s="116"/>
      <c r="BG356" s="116"/>
      <c r="BH356" s="116"/>
      <c r="BI356" s="116"/>
      <c r="BJ356" s="116"/>
      <c r="BK356" s="116"/>
      <c r="BL356" s="116"/>
      <c r="BM356" s="116"/>
      <c r="BN356" s="116"/>
      <c r="BO356" s="116"/>
      <c r="BP356" s="116"/>
      <c r="BQ356" s="116"/>
      <c r="BR356" s="116"/>
      <c r="BS356" s="116"/>
      <c r="BT356" s="116"/>
      <c r="BU356" s="116"/>
      <c r="BV356" s="116"/>
      <c r="BW356" s="116"/>
      <c r="BX356" s="116"/>
      <c r="BY356" s="116"/>
      <c r="BZ356" s="116"/>
      <c r="CA356" s="116"/>
      <c r="CB356" s="116"/>
      <c r="CC356" s="116"/>
      <c r="CD356" s="116"/>
      <c r="CE356" s="116"/>
      <c r="CF356" s="116"/>
      <c r="CG356" s="116"/>
      <c r="CH356" s="116"/>
      <c r="CI356" s="116"/>
      <c r="CJ356" s="116"/>
      <c r="CK356" s="116"/>
      <c r="CL356" s="116"/>
      <c r="CM356" s="116"/>
      <c r="CN356" s="116"/>
      <c r="CO356" s="116"/>
      <c r="CP356" s="116"/>
      <c r="CQ356" s="116"/>
      <c r="CR356" s="116"/>
      <c r="CS356" s="116"/>
      <c r="CT356" s="116"/>
      <c r="CU356" s="116"/>
      <c r="CV356" s="116"/>
      <c r="CW356" s="116"/>
      <c r="CX356" s="116"/>
      <c r="CY356" s="116"/>
      <c r="CZ356" s="116"/>
      <c r="DA356" s="116"/>
      <c r="DB356" s="116"/>
      <c r="DC356" s="116"/>
      <c r="DD356" s="116"/>
      <c r="DE356" s="116"/>
      <c r="DF356" s="116"/>
      <c r="DG356" s="116"/>
      <c r="DH356" s="116"/>
      <c r="DI356" s="116"/>
      <c r="DJ356" s="116"/>
      <c r="DK356" s="116"/>
      <c r="DL356" s="116"/>
      <c r="DM356" s="116"/>
      <c r="DN356" s="116"/>
      <c r="DO356" s="116"/>
      <c r="DP356" s="116"/>
      <c r="DQ356" s="116"/>
      <c r="DR356" s="116"/>
      <c r="DS356" s="116"/>
      <c r="DT356" s="116"/>
      <c r="DU356" s="116"/>
      <c r="DV356" s="116"/>
      <c r="DW356" s="116"/>
      <c r="DX356" s="116"/>
      <c r="DY356" s="116"/>
      <c r="DZ356" s="116"/>
      <c r="EA356" s="116"/>
      <c r="EB356" s="116"/>
      <c r="EC356" s="116"/>
      <c r="ED356" s="116"/>
      <c r="EE356" s="116"/>
      <c r="EF356" s="116"/>
      <c r="EG356" s="116"/>
      <c r="EH356" s="116"/>
      <c r="EI356" s="116"/>
      <c r="EJ356" s="116"/>
      <c r="EK356" s="116"/>
      <c r="EL356" s="116"/>
      <c r="EM356" s="116"/>
      <c r="EN356" s="116"/>
      <c r="EO356" s="116"/>
      <c r="EP356" s="116"/>
      <c r="EQ356" s="116"/>
      <c r="ER356" s="116"/>
      <c r="ES356" s="116"/>
      <c r="ET356" s="116"/>
      <c r="EU356" s="116"/>
      <c r="EV356" s="116"/>
      <c r="EW356" s="116"/>
      <c r="EX356" s="116"/>
      <c r="EY356" s="116"/>
      <c r="EZ356" s="116"/>
      <c r="FA356" s="116"/>
      <c r="FB356" s="116"/>
      <c r="FC356" s="116"/>
      <c r="FD356" s="116"/>
      <c r="FE356" s="116"/>
      <c r="FF356" s="116"/>
      <c r="FG356" s="116"/>
      <c r="FH356" s="116"/>
      <c r="FI356" s="116"/>
      <c r="FJ356" s="116"/>
      <c r="FK356" s="116"/>
      <c r="FL356" s="116"/>
      <c r="FM356" s="116"/>
    </row>
    <row r="357" spans="1:189" s="119" customFormat="1" ht="94.5" x14ac:dyDescent="0.25">
      <c r="A357" s="124" t="s">
        <v>404</v>
      </c>
      <c r="B357" s="125">
        <f t="shared" si="237"/>
        <v>997275</v>
      </c>
      <c r="C357" s="125">
        <f t="shared" si="237"/>
        <v>997275</v>
      </c>
      <c r="D357" s="125">
        <f t="shared" si="237"/>
        <v>0</v>
      </c>
      <c r="E357" s="125"/>
      <c r="F357" s="125"/>
      <c r="G357" s="125">
        <f t="shared" si="262"/>
        <v>0</v>
      </c>
      <c r="H357" s="125"/>
      <c r="I357" s="125"/>
      <c r="J357" s="125">
        <f t="shared" si="263"/>
        <v>0</v>
      </c>
      <c r="K357" s="125"/>
      <c r="L357" s="125"/>
      <c r="M357" s="125">
        <f t="shared" si="264"/>
        <v>0</v>
      </c>
      <c r="N357" s="125">
        <v>997275</v>
      </c>
      <c r="O357" s="125">
        <v>997275</v>
      </c>
      <c r="P357" s="125">
        <f t="shared" si="265"/>
        <v>0</v>
      </c>
      <c r="Q357" s="125"/>
      <c r="R357" s="125"/>
      <c r="S357" s="125">
        <f t="shared" si="266"/>
        <v>0</v>
      </c>
      <c r="T357" s="125"/>
      <c r="U357" s="125"/>
      <c r="V357" s="125">
        <f t="shared" si="267"/>
        <v>0</v>
      </c>
      <c r="W357" s="125"/>
      <c r="X357" s="125"/>
      <c r="Y357" s="125">
        <f t="shared" si="268"/>
        <v>0</v>
      </c>
      <c r="Z357" s="125"/>
      <c r="AA357" s="125"/>
      <c r="AB357" s="125">
        <f t="shared" si="269"/>
        <v>0</v>
      </c>
      <c r="FN357" s="116"/>
      <c r="FO357" s="116"/>
      <c r="FP357" s="116"/>
      <c r="FQ357" s="116"/>
      <c r="FR357" s="116"/>
      <c r="FS357" s="116"/>
      <c r="FT357" s="116"/>
      <c r="FU357" s="116"/>
      <c r="FV357" s="116"/>
      <c r="FW357" s="116"/>
      <c r="FX357" s="116"/>
      <c r="FY357" s="116"/>
      <c r="FZ357" s="116"/>
      <c r="GA357" s="116"/>
      <c r="GB357" s="116"/>
      <c r="GC357" s="116"/>
      <c r="GD357" s="116"/>
      <c r="GE357" s="116"/>
      <c r="GF357" s="116"/>
      <c r="GG357" s="116"/>
    </row>
    <row r="358" spans="1:189" s="119" customFormat="1" x14ac:dyDescent="0.25">
      <c r="A358" s="117" t="s">
        <v>282</v>
      </c>
      <c r="B358" s="118">
        <f t="shared" si="237"/>
        <v>700000</v>
      </c>
      <c r="C358" s="118">
        <f t="shared" si="237"/>
        <v>700000</v>
      </c>
      <c r="D358" s="118">
        <f t="shared" si="237"/>
        <v>0</v>
      </c>
      <c r="E358" s="118">
        <f t="shared" ref="E358:AA358" si="339">SUM(E359:E359)</f>
        <v>0</v>
      </c>
      <c r="F358" s="118">
        <f t="shared" si="339"/>
        <v>0</v>
      </c>
      <c r="G358" s="118">
        <f t="shared" si="262"/>
        <v>0</v>
      </c>
      <c r="H358" s="118">
        <f t="shared" si="339"/>
        <v>0</v>
      </c>
      <c r="I358" s="118">
        <f t="shared" si="339"/>
        <v>0</v>
      </c>
      <c r="J358" s="118">
        <f t="shared" si="263"/>
        <v>0</v>
      </c>
      <c r="K358" s="118">
        <f t="shared" si="339"/>
        <v>0</v>
      </c>
      <c r="L358" s="118">
        <f t="shared" si="339"/>
        <v>0</v>
      </c>
      <c r="M358" s="118">
        <f t="shared" si="264"/>
        <v>0</v>
      </c>
      <c r="N358" s="118">
        <f t="shared" si="339"/>
        <v>700000</v>
      </c>
      <c r="O358" s="118">
        <f t="shared" si="339"/>
        <v>700000</v>
      </c>
      <c r="P358" s="118">
        <f t="shared" si="265"/>
        <v>0</v>
      </c>
      <c r="Q358" s="118">
        <f t="shared" si="339"/>
        <v>0</v>
      </c>
      <c r="R358" s="118">
        <f t="shared" si="339"/>
        <v>0</v>
      </c>
      <c r="S358" s="118">
        <f t="shared" si="266"/>
        <v>0</v>
      </c>
      <c r="T358" s="118">
        <f t="shared" si="339"/>
        <v>0</v>
      </c>
      <c r="U358" s="118">
        <f t="shared" si="339"/>
        <v>0</v>
      </c>
      <c r="V358" s="118">
        <f t="shared" si="267"/>
        <v>0</v>
      </c>
      <c r="W358" s="118">
        <f t="shared" si="339"/>
        <v>0</v>
      </c>
      <c r="X358" s="118">
        <f t="shared" si="339"/>
        <v>0</v>
      </c>
      <c r="Y358" s="118">
        <f t="shared" si="268"/>
        <v>0</v>
      </c>
      <c r="Z358" s="118">
        <f t="shared" si="339"/>
        <v>0</v>
      </c>
      <c r="AA358" s="118">
        <f t="shared" si="339"/>
        <v>0</v>
      </c>
      <c r="AB358" s="118">
        <f t="shared" si="269"/>
        <v>0</v>
      </c>
      <c r="AC358" s="116"/>
      <c r="AD358" s="116"/>
      <c r="AE358" s="116"/>
      <c r="AF358" s="116"/>
      <c r="AG358" s="116"/>
      <c r="AH358" s="116"/>
      <c r="AI358" s="116"/>
      <c r="AJ358" s="116"/>
      <c r="AK358" s="116"/>
      <c r="AL358" s="116"/>
      <c r="AM358" s="116"/>
      <c r="AN358" s="116"/>
      <c r="AO358" s="116"/>
      <c r="AP358" s="116"/>
      <c r="AQ358" s="116"/>
      <c r="AR358" s="116"/>
      <c r="AS358" s="116"/>
      <c r="AT358" s="116"/>
      <c r="AU358" s="116"/>
      <c r="AV358" s="116"/>
      <c r="AW358" s="116"/>
      <c r="AX358" s="116"/>
      <c r="AY358" s="116"/>
      <c r="AZ358" s="116"/>
      <c r="BA358" s="116"/>
      <c r="BB358" s="116"/>
      <c r="BC358" s="116"/>
      <c r="BD358" s="116"/>
      <c r="BE358" s="116"/>
      <c r="BF358" s="116"/>
      <c r="BG358" s="116"/>
      <c r="BH358" s="116"/>
      <c r="BI358" s="116"/>
      <c r="BJ358" s="116"/>
      <c r="BK358" s="116"/>
      <c r="BL358" s="116"/>
      <c r="BM358" s="116"/>
      <c r="BN358" s="116"/>
      <c r="BO358" s="116"/>
      <c r="BP358" s="116"/>
      <c r="BQ358" s="116"/>
      <c r="BR358" s="116"/>
      <c r="BS358" s="116"/>
      <c r="BT358" s="116"/>
      <c r="BU358" s="116"/>
      <c r="BV358" s="116"/>
      <c r="BW358" s="116"/>
      <c r="BX358" s="116"/>
      <c r="BY358" s="116"/>
      <c r="BZ358" s="116"/>
      <c r="CA358" s="116"/>
      <c r="CB358" s="116"/>
      <c r="CC358" s="116"/>
      <c r="CD358" s="116"/>
      <c r="CE358" s="116"/>
      <c r="CF358" s="116"/>
      <c r="CG358" s="116"/>
      <c r="CH358" s="116"/>
      <c r="CI358" s="116"/>
      <c r="CJ358" s="116"/>
      <c r="CK358" s="116"/>
      <c r="CL358" s="116"/>
      <c r="CM358" s="116"/>
      <c r="CN358" s="116"/>
      <c r="CO358" s="116"/>
      <c r="CP358" s="116"/>
      <c r="CQ358" s="116"/>
      <c r="CR358" s="116"/>
      <c r="CS358" s="116"/>
      <c r="CT358" s="116"/>
      <c r="CU358" s="116"/>
      <c r="CV358" s="116"/>
      <c r="CW358" s="116"/>
      <c r="CX358" s="116"/>
      <c r="CY358" s="116"/>
      <c r="CZ358" s="116"/>
      <c r="DA358" s="116"/>
      <c r="DB358" s="116"/>
      <c r="DC358" s="116"/>
      <c r="DD358" s="116"/>
      <c r="DE358" s="116"/>
      <c r="DF358" s="116"/>
      <c r="DG358" s="116"/>
      <c r="DH358" s="116"/>
      <c r="DI358" s="116"/>
      <c r="DJ358" s="116"/>
      <c r="DK358" s="116"/>
      <c r="DL358" s="116"/>
      <c r="DM358" s="116"/>
      <c r="DN358" s="116"/>
      <c r="DO358" s="116"/>
      <c r="DP358" s="116"/>
      <c r="DQ358" s="116"/>
      <c r="DR358" s="116"/>
      <c r="DS358" s="116"/>
      <c r="DT358" s="116"/>
      <c r="DU358" s="116"/>
      <c r="DV358" s="116"/>
      <c r="DW358" s="116"/>
      <c r="DX358" s="116"/>
      <c r="DY358" s="116"/>
      <c r="DZ358" s="116"/>
      <c r="EA358" s="116"/>
      <c r="EB358" s="116"/>
      <c r="EC358" s="116"/>
      <c r="ED358" s="116"/>
      <c r="EE358" s="116"/>
      <c r="EF358" s="116"/>
      <c r="EG358" s="116"/>
      <c r="EH358" s="116"/>
      <c r="EI358" s="116"/>
      <c r="EJ358" s="116"/>
      <c r="EK358" s="116"/>
      <c r="EL358" s="116"/>
      <c r="EM358" s="116"/>
      <c r="EN358" s="116"/>
      <c r="EO358" s="116"/>
      <c r="EP358" s="116"/>
      <c r="EQ358" s="116"/>
      <c r="ER358" s="116"/>
      <c r="ES358" s="116"/>
      <c r="ET358" s="116"/>
      <c r="EU358" s="116"/>
      <c r="EV358" s="116"/>
      <c r="EW358" s="116"/>
      <c r="EX358" s="116"/>
      <c r="EY358" s="116"/>
      <c r="EZ358" s="116"/>
      <c r="FA358" s="116"/>
      <c r="FB358" s="116"/>
      <c r="FC358" s="116"/>
      <c r="FD358" s="116"/>
      <c r="FE358" s="116"/>
      <c r="FF358" s="116"/>
      <c r="FG358" s="116"/>
      <c r="FH358" s="116"/>
      <c r="FI358" s="116"/>
      <c r="FJ358" s="116"/>
      <c r="FK358" s="116"/>
      <c r="FL358" s="116"/>
      <c r="FM358" s="116"/>
      <c r="FN358" s="116"/>
      <c r="FO358" s="116"/>
      <c r="FP358" s="116"/>
      <c r="FQ358" s="116"/>
      <c r="FR358" s="116"/>
      <c r="FS358" s="116"/>
      <c r="FT358" s="116"/>
      <c r="FU358" s="116"/>
      <c r="FV358" s="116"/>
      <c r="FW358" s="116"/>
      <c r="FX358" s="116"/>
      <c r="FY358" s="116"/>
      <c r="FZ358" s="116"/>
      <c r="GA358" s="116"/>
      <c r="GB358" s="116"/>
      <c r="GC358" s="116"/>
      <c r="GD358" s="116"/>
      <c r="GE358" s="116"/>
      <c r="GF358" s="116"/>
      <c r="GG358" s="116"/>
    </row>
    <row r="359" spans="1:189" s="119" customFormat="1" ht="94.5" x14ac:dyDescent="0.25">
      <c r="A359" s="124" t="s">
        <v>405</v>
      </c>
      <c r="B359" s="125">
        <f t="shared" si="237"/>
        <v>700000</v>
      </c>
      <c r="C359" s="125">
        <f t="shared" si="237"/>
        <v>700000</v>
      </c>
      <c r="D359" s="125">
        <f t="shared" si="237"/>
        <v>0</v>
      </c>
      <c r="E359" s="125"/>
      <c r="F359" s="125"/>
      <c r="G359" s="125">
        <f t="shared" si="262"/>
        <v>0</v>
      </c>
      <c r="H359" s="125"/>
      <c r="I359" s="125"/>
      <c r="J359" s="125">
        <f t="shared" si="263"/>
        <v>0</v>
      </c>
      <c r="K359" s="125"/>
      <c r="L359" s="125"/>
      <c r="M359" s="125">
        <f t="shared" si="264"/>
        <v>0</v>
      </c>
      <c r="N359" s="125">
        <v>700000</v>
      </c>
      <c r="O359" s="125">
        <v>700000</v>
      </c>
      <c r="P359" s="125">
        <f t="shared" si="265"/>
        <v>0</v>
      </c>
      <c r="Q359" s="125"/>
      <c r="R359" s="125"/>
      <c r="S359" s="125">
        <f t="shared" si="266"/>
        <v>0</v>
      </c>
      <c r="T359" s="125"/>
      <c r="U359" s="125"/>
      <c r="V359" s="125">
        <f t="shared" si="267"/>
        <v>0</v>
      </c>
      <c r="W359" s="125"/>
      <c r="X359" s="125"/>
      <c r="Y359" s="125">
        <f t="shared" si="268"/>
        <v>0</v>
      </c>
      <c r="Z359" s="125"/>
      <c r="AA359" s="125"/>
      <c r="AB359" s="125">
        <f t="shared" si="269"/>
        <v>0</v>
      </c>
      <c r="FN359" s="116"/>
      <c r="FO359" s="116"/>
      <c r="FP359" s="116"/>
      <c r="FQ359" s="116"/>
      <c r="FR359" s="116"/>
      <c r="FS359" s="116"/>
      <c r="FT359" s="116"/>
      <c r="FU359" s="116"/>
      <c r="FV359" s="116"/>
      <c r="FW359" s="116"/>
      <c r="FX359" s="116"/>
      <c r="FY359" s="116"/>
      <c r="FZ359" s="116"/>
      <c r="GA359" s="116"/>
      <c r="GB359" s="116"/>
      <c r="GC359" s="116"/>
      <c r="GD359" s="116"/>
      <c r="GE359" s="116"/>
      <c r="GF359" s="116"/>
      <c r="GG359" s="116"/>
    </row>
    <row r="360" spans="1:189" s="119" customFormat="1" x14ac:dyDescent="0.25">
      <c r="A360" s="117" t="s">
        <v>343</v>
      </c>
      <c r="B360" s="118">
        <f t="shared" ref="B360:D388" si="340">E360+H360+K360+N360+Q360+T360+Z360+W360</f>
        <v>700000</v>
      </c>
      <c r="C360" s="118">
        <f t="shared" si="340"/>
        <v>700000</v>
      </c>
      <c r="D360" s="118">
        <f t="shared" si="340"/>
        <v>0</v>
      </c>
      <c r="E360" s="118">
        <f t="shared" ref="E360:AA360" si="341">SUM(E361:E361)</f>
        <v>0</v>
      </c>
      <c r="F360" s="118">
        <f t="shared" si="341"/>
        <v>0</v>
      </c>
      <c r="G360" s="118">
        <f t="shared" si="262"/>
        <v>0</v>
      </c>
      <c r="H360" s="118">
        <f t="shared" si="341"/>
        <v>0</v>
      </c>
      <c r="I360" s="118">
        <f t="shared" si="341"/>
        <v>0</v>
      </c>
      <c r="J360" s="118">
        <f t="shared" si="263"/>
        <v>0</v>
      </c>
      <c r="K360" s="118">
        <f t="shared" si="341"/>
        <v>0</v>
      </c>
      <c r="L360" s="118">
        <f t="shared" si="341"/>
        <v>0</v>
      </c>
      <c r="M360" s="118">
        <f t="shared" si="264"/>
        <v>0</v>
      </c>
      <c r="N360" s="118">
        <f t="shared" si="341"/>
        <v>700000</v>
      </c>
      <c r="O360" s="118">
        <f t="shared" si="341"/>
        <v>700000</v>
      </c>
      <c r="P360" s="118">
        <f t="shared" si="265"/>
        <v>0</v>
      </c>
      <c r="Q360" s="118">
        <f t="shared" si="341"/>
        <v>0</v>
      </c>
      <c r="R360" s="118">
        <f t="shared" si="341"/>
        <v>0</v>
      </c>
      <c r="S360" s="118">
        <f t="shared" si="266"/>
        <v>0</v>
      </c>
      <c r="T360" s="118">
        <f t="shared" si="341"/>
        <v>0</v>
      </c>
      <c r="U360" s="118">
        <f t="shared" si="341"/>
        <v>0</v>
      </c>
      <c r="V360" s="118">
        <f t="shared" si="267"/>
        <v>0</v>
      </c>
      <c r="W360" s="118">
        <f t="shared" si="341"/>
        <v>0</v>
      </c>
      <c r="X360" s="118">
        <f t="shared" si="341"/>
        <v>0</v>
      </c>
      <c r="Y360" s="118">
        <f t="shared" si="268"/>
        <v>0</v>
      </c>
      <c r="Z360" s="118">
        <f t="shared" si="341"/>
        <v>0</v>
      </c>
      <c r="AA360" s="118">
        <f t="shared" si="341"/>
        <v>0</v>
      </c>
      <c r="AB360" s="118">
        <f t="shared" si="269"/>
        <v>0</v>
      </c>
      <c r="AC360" s="116"/>
      <c r="AD360" s="116"/>
      <c r="AE360" s="116"/>
      <c r="AF360" s="116"/>
      <c r="AG360" s="116"/>
      <c r="AH360" s="116"/>
      <c r="AI360" s="116"/>
      <c r="AJ360" s="116"/>
      <c r="AK360" s="116"/>
      <c r="AL360" s="116"/>
      <c r="AM360" s="116"/>
      <c r="AN360" s="116"/>
      <c r="AO360" s="116"/>
      <c r="AP360" s="116"/>
      <c r="AQ360" s="116"/>
      <c r="AR360" s="116"/>
      <c r="AS360" s="116"/>
      <c r="AT360" s="116"/>
      <c r="AU360" s="116"/>
      <c r="AV360" s="116"/>
      <c r="AW360" s="116"/>
      <c r="AX360" s="116"/>
      <c r="AY360" s="116"/>
      <c r="AZ360" s="116"/>
      <c r="BA360" s="116"/>
      <c r="BB360" s="116"/>
      <c r="BC360" s="116"/>
      <c r="BD360" s="116"/>
      <c r="BE360" s="116"/>
      <c r="BF360" s="116"/>
      <c r="BG360" s="116"/>
      <c r="BH360" s="116"/>
      <c r="BI360" s="116"/>
      <c r="BJ360" s="116"/>
      <c r="BK360" s="116"/>
      <c r="BL360" s="116"/>
      <c r="BM360" s="116"/>
      <c r="BN360" s="116"/>
      <c r="BO360" s="116"/>
      <c r="BP360" s="116"/>
      <c r="BQ360" s="116"/>
      <c r="BR360" s="116"/>
      <c r="BS360" s="116"/>
      <c r="BT360" s="116"/>
      <c r="BU360" s="116"/>
      <c r="BV360" s="116"/>
      <c r="BW360" s="116"/>
      <c r="BX360" s="116"/>
      <c r="BY360" s="116"/>
      <c r="BZ360" s="116"/>
      <c r="CA360" s="116"/>
      <c r="CB360" s="116"/>
      <c r="CC360" s="116"/>
      <c r="CD360" s="116"/>
      <c r="CE360" s="116"/>
      <c r="CF360" s="116"/>
      <c r="CG360" s="116"/>
      <c r="CH360" s="116"/>
      <c r="CI360" s="116"/>
      <c r="CJ360" s="116"/>
      <c r="CK360" s="116"/>
      <c r="CL360" s="116"/>
      <c r="CM360" s="116"/>
      <c r="CN360" s="116"/>
      <c r="CO360" s="116"/>
      <c r="CP360" s="116"/>
      <c r="CQ360" s="116"/>
      <c r="CR360" s="116"/>
      <c r="CS360" s="116"/>
      <c r="CT360" s="116"/>
      <c r="CU360" s="116"/>
      <c r="CV360" s="116"/>
      <c r="CW360" s="116"/>
      <c r="CX360" s="116"/>
      <c r="CY360" s="116"/>
      <c r="CZ360" s="116"/>
      <c r="DA360" s="116"/>
      <c r="DB360" s="116"/>
      <c r="DC360" s="116"/>
      <c r="DD360" s="116"/>
      <c r="DE360" s="116"/>
      <c r="DF360" s="116"/>
      <c r="DG360" s="116"/>
      <c r="DH360" s="116"/>
      <c r="DI360" s="116"/>
      <c r="DJ360" s="116"/>
      <c r="DK360" s="116"/>
      <c r="DL360" s="116"/>
      <c r="DM360" s="116"/>
      <c r="DN360" s="116"/>
      <c r="DO360" s="116"/>
      <c r="DP360" s="116"/>
      <c r="DQ360" s="116"/>
      <c r="DR360" s="116"/>
      <c r="DS360" s="116"/>
      <c r="DT360" s="116"/>
      <c r="DU360" s="116"/>
      <c r="DV360" s="116"/>
      <c r="DW360" s="116"/>
      <c r="DX360" s="116"/>
      <c r="DY360" s="116"/>
      <c r="DZ360" s="116"/>
      <c r="EA360" s="116"/>
      <c r="EB360" s="116"/>
      <c r="EC360" s="116"/>
      <c r="ED360" s="116"/>
      <c r="EE360" s="116"/>
      <c r="EF360" s="116"/>
      <c r="EG360" s="116"/>
      <c r="EH360" s="116"/>
      <c r="EI360" s="116"/>
      <c r="EJ360" s="116"/>
      <c r="EK360" s="116"/>
      <c r="EL360" s="116"/>
      <c r="EM360" s="116"/>
      <c r="EN360" s="116"/>
      <c r="EO360" s="116"/>
      <c r="EP360" s="116"/>
      <c r="EQ360" s="116"/>
      <c r="ER360" s="116"/>
      <c r="ES360" s="116"/>
      <c r="ET360" s="116"/>
      <c r="EU360" s="116"/>
      <c r="EV360" s="116"/>
      <c r="EW360" s="116"/>
      <c r="EX360" s="116"/>
      <c r="EY360" s="116"/>
      <c r="EZ360" s="116"/>
      <c r="FA360" s="116"/>
      <c r="FB360" s="116"/>
      <c r="FC360" s="116"/>
      <c r="FD360" s="116"/>
      <c r="FE360" s="116"/>
      <c r="FF360" s="116"/>
      <c r="FG360" s="116"/>
      <c r="FH360" s="116"/>
      <c r="FI360" s="116"/>
      <c r="FJ360" s="116"/>
      <c r="FK360" s="116"/>
      <c r="FL360" s="116"/>
      <c r="FM360" s="116"/>
      <c r="FN360" s="116"/>
      <c r="FO360" s="116"/>
      <c r="FP360" s="116"/>
      <c r="FQ360" s="116"/>
      <c r="FR360" s="116"/>
      <c r="FS360" s="116"/>
      <c r="FT360" s="116"/>
      <c r="FU360" s="116"/>
      <c r="FV360" s="116"/>
      <c r="FW360" s="116"/>
      <c r="FX360" s="116"/>
      <c r="FY360" s="116"/>
      <c r="FZ360" s="116"/>
      <c r="GA360" s="116"/>
      <c r="GB360" s="116"/>
      <c r="GC360" s="116"/>
      <c r="GD360" s="116"/>
      <c r="GE360" s="116"/>
      <c r="GF360" s="116"/>
      <c r="GG360" s="116"/>
    </row>
    <row r="361" spans="1:189" s="119" customFormat="1" ht="78.75" x14ac:dyDescent="0.25">
      <c r="A361" s="124" t="s">
        <v>406</v>
      </c>
      <c r="B361" s="125">
        <f t="shared" si="340"/>
        <v>700000</v>
      </c>
      <c r="C361" s="125">
        <f t="shared" si="340"/>
        <v>700000</v>
      </c>
      <c r="D361" s="125">
        <f t="shared" si="340"/>
        <v>0</v>
      </c>
      <c r="E361" s="125"/>
      <c r="F361" s="125"/>
      <c r="G361" s="125">
        <f t="shared" si="262"/>
        <v>0</v>
      </c>
      <c r="H361" s="125"/>
      <c r="I361" s="125"/>
      <c r="J361" s="125">
        <f t="shared" si="263"/>
        <v>0</v>
      </c>
      <c r="K361" s="125"/>
      <c r="L361" s="125"/>
      <c r="M361" s="125">
        <f t="shared" si="264"/>
        <v>0</v>
      </c>
      <c r="N361" s="125">
        <v>700000</v>
      </c>
      <c r="O361" s="125">
        <v>700000</v>
      </c>
      <c r="P361" s="125">
        <f t="shared" si="265"/>
        <v>0</v>
      </c>
      <c r="Q361" s="125"/>
      <c r="R361" s="125"/>
      <c r="S361" s="125">
        <f t="shared" si="266"/>
        <v>0</v>
      </c>
      <c r="T361" s="125"/>
      <c r="U361" s="125"/>
      <c r="V361" s="125">
        <f t="shared" si="267"/>
        <v>0</v>
      </c>
      <c r="W361" s="125"/>
      <c r="X361" s="125"/>
      <c r="Y361" s="125">
        <f t="shared" si="268"/>
        <v>0</v>
      </c>
      <c r="Z361" s="125"/>
      <c r="AA361" s="125"/>
      <c r="AB361" s="125">
        <f t="shared" si="269"/>
        <v>0</v>
      </c>
      <c r="FN361" s="116"/>
      <c r="FO361" s="116"/>
      <c r="FP361" s="116"/>
      <c r="FQ361" s="116"/>
      <c r="FR361" s="116"/>
      <c r="FS361" s="116"/>
      <c r="FT361" s="116"/>
      <c r="FU361" s="116"/>
      <c r="FV361" s="116"/>
      <c r="FW361" s="116"/>
      <c r="FX361" s="116"/>
      <c r="FY361" s="116"/>
      <c r="FZ361" s="116"/>
      <c r="GA361" s="116"/>
      <c r="GB361" s="116"/>
      <c r="GC361" s="116"/>
      <c r="GD361" s="116"/>
      <c r="GE361" s="116"/>
      <c r="GF361" s="116"/>
      <c r="GG361" s="116"/>
    </row>
    <row r="362" spans="1:189" s="116" customFormat="1" x14ac:dyDescent="0.25">
      <c r="A362" s="117" t="s">
        <v>407</v>
      </c>
      <c r="B362" s="118">
        <f t="shared" si="340"/>
        <v>120336</v>
      </c>
      <c r="C362" s="118">
        <f t="shared" si="340"/>
        <v>129762</v>
      </c>
      <c r="D362" s="118">
        <f t="shared" si="340"/>
        <v>9426</v>
      </c>
      <c r="E362" s="118">
        <f>SUM(E363,E368,E373)</f>
        <v>0</v>
      </c>
      <c r="F362" s="118">
        <f>SUM(F363,F368,F373)</f>
        <v>0</v>
      </c>
      <c r="G362" s="118">
        <f t="shared" si="262"/>
        <v>0</v>
      </c>
      <c r="H362" s="118">
        <f t="shared" ref="H362:I362" si="342">SUM(H363,H368,H373)</f>
        <v>0</v>
      </c>
      <c r="I362" s="118">
        <f t="shared" si="342"/>
        <v>0</v>
      </c>
      <c r="J362" s="118">
        <f t="shared" si="263"/>
        <v>0</v>
      </c>
      <c r="K362" s="118">
        <f t="shared" ref="K362:L362" si="343">SUM(K363,K368,K373)</f>
        <v>87000</v>
      </c>
      <c r="L362" s="118">
        <f t="shared" si="343"/>
        <v>96426</v>
      </c>
      <c r="M362" s="118">
        <f t="shared" si="264"/>
        <v>9426</v>
      </c>
      <c r="N362" s="118">
        <f t="shared" ref="N362:O362" si="344">SUM(N363,N368,N373)</f>
        <v>0</v>
      </c>
      <c r="O362" s="118">
        <f t="shared" si="344"/>
        <v>0</v>
      </c>
      <c r="P362" s="118">
        <f t="shared" si="265"/>
        <v>0</v>
      </c>
      <c r="Q362" s="118">
        <f t="shared" ref="Q362:R362" si="345">SUM(Q363,Q368,Q373)</f>
        <v>12396</v>
      </c>
      <c r="R362" s="118">
        <f t="shared" si="345"/>
        <v>12396</v>
      </c>
      <c r="S362" s="118">
        <f t="shared" si="266"/>
        <v>0</v>
      </c>
      <c r="T362" s="118">
        <f t="shared" ref="T362:U362" si="346">SUM(T363,T368,T373)</f>
        <v>0</v>
      </c>
      <c r="U362" s="118">
        <f t="shared" si="346"/>
        <v>0</v>
      </c>
      <c r="V362" s="118">
        <f t="shared" si="267"/>
        <v>0</v>
      </c>
      <c r="W362" s="118">
        <f t="shared" ref="W362:X362" si="347">SUM(W363,W368,W373)</f>
        <v>0</v>
      </c>
      <c r="X362" s="118">
        <f t="shared" si="347"/>
        <v>0</v>
      </c>
      <c r="Y362" s="118">
        <f t="shared" si="268"/>
        <v>0</v>
      </c>
      <c r="Z362" s="118">
        <f t="shared" ref="Z362:AA362" si="348">SUM(Z363,Z368,Z373)</f>
        <v>20940</v>
      </c>
      <c r="AA362" s="118">
        <f t="shared" si="348"/>
        <v>20940</v>
      </c>
      <c r="AB362" s="118">
        <f t="shared" si="269"/>
        <v>0</v>
      </c>
      <c r="FN362" s="119"/>
      <c r="FO362" s="119"/>
      <c r="FP362" s="119"/>
      <c r="FQ362" s="119"/>
      <c r="FR362" s="119"/>
      <c r="FS362" s="119"/>
      <c r="FT362" s="119"/>
      <c r="FU362" s="119"/>
      <c r="FV362" s="119"/>
      <c r="FW362" s="119"/>
      <c r="FX362" s="119"/>
      <c r="FY362" s="119"/>
      <c r="FZ362" s="119"/>
      <c r="GA362" s="119"/>
      <c r="GB362" s="119"/>
      <c r="GC362" s="119"/>
      <c r="GD362" s="119"/>
      <c r="GE362" s="119"/>
      <c r="GF362" s="119"/>
      <c r="GG362" s="119"/>
    </row>
    <row r="363" spans="1:189" s="119" customFormat="1" x14ac:dyDescent="0.25">
      <c r="A363" s="117" t="s">
        <v>127</v>
      </c>
      <c r="B363" s="118">
        <f t="shared" si="340"/>
        <v>107940</v>
      </c>
      <c r="C363" s="118">
        <f t="shared" si="340"/>
        <v>107940</v>
      </c>
      <c r="D363" s="118">
        <f t="shared" si="340"/>
        <v>0</v>
      </c>
      <c r="E363" s="118">
        <f>SUM(E364)</f>
        <v>0</v>
      </c>
      <c r="F363" s="118">
        <f>SUM(F364)</f>
        <v>0</v>
      </c>
      <c r="G363" s="118">
        <f t="shared" si="262"/>
        <v>0</v>
      </c>
      <c r="H363" s="118">
        <f t="shared" ref="H363:AA363" si="349">SUM(H364)</f>
        <v>0</v>
      </c>
      <c r="I363" s="118">
        <f t="shared" si="349"/>
        <v>0</v>
      </c>
      <c r="J363" s="118">
        <f t="shared" si="263"/>
        <v>0</v>
      </c>
      <c r="K363" s="118">
        <f t="shared" si="349"/>
        <v>87000</v>
      </c>
      <c r="L363" s="118">
        <f t="shared" si="349"/>
        <v>87000</v>
      </c>
      <c r="M363" s="118">
        <f t="shared" si="264"/>
        <v>0</v>
      </c>
      <c r="N363" s="118">
        <f t="shared" si="349"/>
        <v>0</v>
      </c>
      <c r="O363" s="118">
        <f t="shared" si="349"/>
        <v>0</v>
      </c>
      <c r="P363" s="118">
        <f t="shared" si="265"/>
        <v>0</v>
      </c>
      <c r="Q363" s="118">
        <f t="shared" si="349"/>
        <v>0</v>
      </c>
      <c r="R363" s="118">
        <f t="shared" si="349"/>
        <v>0</v>
      </c>
      <c r="S363" s="118">
        <f t="shared" si="266"/>
        <v>0</v>
      </c>
      <c r="T363" s="118">
        <f t="shared" si="349"/>
        <v>0</v>
      </c>
      <c r="U363" s="118">
        <f t="shared" si="349"/>
        <v>0</v>
      </c>
      <c r="V363" s="118">
        <f t="shared" si="267"/>
        <v>0</v>
      </c>
      <c r="W363" s="118">
        <f t="shared" si="349"/>
        <v>0</v>
      </c>
      <c r="X363" s="118">
        <f t="shared" si="349"/>
        <v>0</v>
      </c>
      <c r="Y363" s="118">
        <f t="shared" si="268"/>
        <v>0</v>
      </c>
      <c r="Z363" s="118">
        <f t="shared" si="349"/>
        <v>20940</v>
      </c>
      <c r="AA363" s="118">
        <f t="shared" si="349"/>
        <v>20940</v>
      </c>
      <c r="AB363" s="118">
        <f t="shared" si="269"/>
        <v>0</v>
      </c>
    </row>
    <row r="364" spans="1:189" s="119" customFormat="1" ht="31.5" x14ac:dyDescent="0.25">
      <c r="A364" s="117" t="s">
        <v>408</v>
      </c>
      <c r="B364" s="118">
        <f t="shared" si="340"/>
        <v>107940</v>
      </c>
      <c r="C364" s="118">
        <f t="shared" si="340"/>
        <v>107940</v>
      </c>
      <c r="D364" s="118">
        <f t="shared" si="340"/>
        <v>0</v>
      </c>
      <c r="E364" s="118">
        <f t="shared" ref="E364:AA364" si="350">SUM(E365:E367)</f>
        <v>0</v>
      </c>
      <c r="F364" s="118">
        <f t="shared" si="350"/>
        <v>0</v>
      </c>
      <c r="G364" s="118">
        <f t="shared" si="262"/>
        <v>0</v>
      </c>
      <c r="H364" s="118">
        <f t="shared" ref="H364" si="351">SUM(H365:H367)</f>
        <v>0</v>
      </c>
      <c r="I364" s="118">
        <f t="shared" si="350"/>
        <v>0</v>
      </c>
      <c r="J364" s="118">
        <f t="shared" si="263"/>
        <v>0</v>
      </c>
      <c r="K364" s="118">
        <f t="shared" ref="K364" si="352">SUM(K365:K367)</f>
        <v>87000</v>
      </c>
      <c r="L364" s="118">
        <f t="shared" si="350"/>
        <v>87000</v>
      </c>
      <c r="M364" s="118">
        <f t="shared" si="264"/>
        <v>0</v>
      </c>
      <c r="N364" s="118">
        <f t="shared" ref="N364" si="353">SUM(N365:N367)</f>
        <v>0</v>
      </c>
      <c r="O364" s="118">
        <f t="shared" si="350"/>
        <v>0</v>
      </c>
      <c r="P364" s="118">
        <f t="shared" si="265"/>
        <v>0</v>
      </c>
      <c r="Q364" s="118">
        <f t="shared" ref="Q364" si="354">SUM(Q365:Q367)</f>
        <v>0</v>
      </c>
      <c r="R364" s="118">
        <f t="shared" si="350"/>
        <v>0</v>
      </c>
      <c r="S364" s="118">
        <f t="shared" si="266"/>
        <v>0</v>
      </c>
      <c r="T364" s="118">
        <f t="shared" ref="T364" si="355">SUM(T365:T367)</f>
        <v>0</v>
      </c>
      <c r="U364" s="118">
        <f t="shared" si="350"/>
        <v>0</v>
      </c>
      <c r="V364" s="118">
        <f t="shared" si="267"/>
        <v>0</v>
      </c>
      <c r="W364" s="118">
        <f t="shared" ref="W364:X364" si="356">SUM(W365:W367)</f>
        <v>0</v>
      </c>
      <c r="X364" s="118">
        <f t="shared" si="356"/>
        <v>0</v>
      </c>
      <c r="Y364" s="118">
        <f t="shared" si="268"/>
        <v>0</v>
      </c>
      <c r="Z364" s="118">
        <f t="shared" ref="Z364" si="357">SUM(Z365:Z367)</f>
        <v>20940</v>
      </c>
      <c r="AA364" s="118">
        <f t="shared" si="350"/>
        <v>20940</v>
      </c>
      <c r="AB364" s="118">
        <f t="shared" si="269"/>
        <v>0</v>
      </c>
    </row>
    <row r="365" spans="1:189" s="119" customFormat="1" ht="78.75" x14ac:dyDescent="0.25">
      <c r="A365" s="132" t="s">
        <v>409</v>
      </c>
      <c r="B365" s="122">
        <f t="shared" si="340"/>
        <v>35940</v>
      </c>
      <c r="C365" s="122">
        <f t="shared" si="340"/>
        <v>35940</v>
      </c>
      <c r="D365" s="122">
        <f t="shared" si="340"/>
        <v>0</v>
      </c>
      <c r="E365" s="122"/>
      <c r="F365" s="122"/>
      <c r="G365" s="122">
        <f t="shared" si="262"/>
        <v>0</v>
      </c>
      <c r="H365" s="122"/>
      <c r="I365" s="122"/>
      <c r="J365" s="122">
        <f t="shared" si="263"/>
        <v>0</v>
      </c>
      <c r="K365" s="122">
        <v>15000</v>
      </c>
      <c r="L365" s="122">
        <v>15000</v>
      </c>
      <c r="M365" s="122">
        <f t="shared" si="264"/>
        <v>0</v>
      </c>
      <c r="N365" s="122"/>
      <c r="O365" s="122"/>
      <c r="P365" s="122">
        <f t="shared" si="265"/>
        <v>0</v>
      </c>
      <c r="Q365" s="122">
        <v>0</v>
      </c>
      <c r="R365" s="122">
        <v>0</v>
      </c>
      <c r="S365" s="122">
        <f t="shared" si="266"/>
        <v>0</v>
      </c>
      <c r="T365" s="122"/>
      <c r="U365" s="122"/>
      <c r="V365" s="122">
        <f t="shared" si="267"/>
        <v>0</v>
      </c>
      <c r="W365" s="122"/>
      <c r="X365" s="122"/>
      <c r="Y365" s="122">
        <f t="shared" si="268"/>
        <v>0</v>
      </c>
      <c r="Z365" s="122">
        <v>20940</v>
      </c>
      <c r="AA365" s="122">
        <v>20940</v>
      </c>
      <c r="AB365" s="122">
        <f t="shared" si="269"/>
        <v>0</v>
      </c>
    </row>
    <row r="366" spans="1:189" s="119" customFormat="1" ht="31.5" x14ac:dyDescent="0.25">
      <c r="A366" s="132" t="s">
        <v>410</v>
      </c>
      <c r="B366" s="122">
        <f t="shared" si="340"/>
        <v>36000</v>
      </c>
      <c r="C366" s="122">
        <f t="shared" si="340"/>
        <v>36000</v>
      </c>
      <c r="D366" s="122">
        <f t="shared" si="340"/>
        <v>0</v>
      </c>
      <c r="E366" s="122"/>
      <c r="F366" s="122"/>
      <c r="G366" s="122">
        <f t="shared" si="262"/>
        <v>0</v>
      </c>
      <c r="H366" s="122"/>
      <c r="I366" s="122"/>
      <c r="J366" s="122">
        <f t="shared" si="263"/>
        <v>0</v>
      </c>
      <c r="K366" s="122">
        <v>36000</v>
      </c>
      <c r="L366" s="122">
        <v>36000</v>
      </c>
      <c r="M366" s="122">
        <f t="shared" si="264"/>
        <v>0</v>
      </c>
      <c r="N366" s="122"/>
      <c r="O366" s="122"/>
      <c r="P366" s="122">
        <f t="shared" si="265"/>
        <v>0</v>
      </c>
      <c r="Q366" s="122">
        <v>0</v>
      </c>
      <c r="R366" s="122">
        <v>0</v>
      </c>
      <c r="S366" s="122">
        <f t="shared" si="266"/>
        <v>0</v>
      </c>
      <c r="T366" s="122"/>
      <c r="U366" s="122"/>
      <c r="V366" s="122">
        <f t="shared" si="267"/>
        <v>0</v>
      </c>
      <c r="W366" s="122"/>
      <c r="X366" s="122"/>
      <c r="Y366" s="122">
        <f t="shared" si="268"/>
        <v>0</v>
      </c>
      <c r="Z366" s="122"/>
      <c r="AA366" s="122"/>
      <c r="AB366" s="122">
        <f t="shared" si="269"/>
        <v>0</v>
      </c>
    </row>
    <row r="367" spans="1:189" s="119" customFormat="1" x14ac:dyDescent="0.25">
      <c r="A367" s="127" t="s">
        <v>411</v>
      </c>
      <c r="B367" s="125">
        <f t="shared" si="340"/>
        <v>36000</v>
      </c>
      <c r="C367" s="125">
        <f t="shared" si="340"/>
        <v>36000</v>
      </c>
      <c r="D367" s="125">
        <f t="shared" si="340"/>
        <v>0</v>
      </c>
      <c r="E367" s="125"/>
      <c r="F367" s="125"/>
      <c r="G367" s="125">
        <f t="shared" si="262"/>
        <v>0</v>
      </c>
      <c r="H367" s="125"/>
      <c r="I367" s="125"/>
      <c r="J367" s="125">
        <f t="shared" si="263"/>
        <v>0</v>
      </c>
      <c r="K367" s="125">
        <v>36000</v>
      </c>
      <c r="L367" s="125">
        <v>36000</v>
      </c>
      <c r="M367" s="125">
        <f t="shared" si="264"/>
        <v>0</v>
      </c>
      <c r="N367" s="125"/>
      <c r="O367" s="125"/>
      <c r="P367" s="125">
        <f t="shared" si="265"/>
        <v>0</v>
      </c>
      <c r="Q367" s="125">
        <v>0</v>
      </c>
      <c r="R367" s="125">
        <v>0</v>
      </c>
      <c r="S367" s="125">
        <f t="shared" si="266"/>
        <v>0</v>
      </c>
      <c r="T367" s="125"/>
      <c r="U367" s="125"/>
      <c r="V367" s="125">
        <f t="shared" si="267"/>
        <v>0</v>
      </c>
      <c r="W367" s="125"/>
      <c r="X367" s="125"/>
      <c r="Y367" s="125">
        <f t="shared" si="268"/>
        <v>0</v>
      </c>
      <c r="Z367" s="125"/>
      <c r="AA367" s="125"/>
      <c r="AB367" s="125">
        <f t="shared" si="269"/>
        <v>0</v>
      </c>
    </row>
    <row r="368" spans="1:189" s="119" customFormat="1" x14ac:dyDescent="0.25">
      <c r="A368" s="117" t="s">
        <v>152</v>
      </c>
      <c r="B368" s="118">
        <f t="shared" si="340"/>
        <v>12396</v>
      </c>
      <c r="C368" s="118">
        <f t="shared" si="340"/>
        <v>12396</v>
      </c>
      <c r="D368" s="118">
        <f t="shared" si="340"/>
        <v>0</v>
      </c>
      <c r="E368" s="118">
        <f>SUM(E369)</f>
        <v>0</v>
      </c>
      <c r="F368" s="118">
        <f>SUM(F369)</f>
        <v>0</v>
      </c>
      <c r="G368" s="118">
        <f t="shared" si="262"/>
        <v>0</v>
      </c>
      <c r="H368" s="118">
        <f t="shared" ref="H368:I368" si="358">SUM(H369)</f>
        <v>0</v>
      </c>
      <c r="I368" s="118">
        <f t="shared" si="358"/>
        <v>0</v>
      </c>
      <c r="J368" s="118">
        <f t="shared" si="263"/>
        <v>0</v>
      </c>
      <c r="K368" s="118">
        <f t="shared" ref="K368:L368" si="359">SUM(K369)</f>
        <v>0</v>
      </c>
      <c r="L368" s="118">
        <f t="shared" si="359"/>
        <v>0</v>
      </c>
      <c r="M368" s="118">
        <f t="shared" si="264"/>
        <v>0</v>
      </c>
      <c r="N368" s="118">
        <f t="shared" ref="N368:O368" si="360">SUM(N369)</f>
        <v>0</v>
      </c>
      <c r="O368" s="118">
        <f t="shared" si="360"/>
        <v>0</v>
      </c>
      <c r="P368" s="118">
        <f t="shared" si="265"/>
        <v>0</v>
      </c>
      <c r="Q368" s="118">
        <f t="shared" ref="Q368:R368" si="361">SUM(Q369)</f>
        <v>12396</v>
      </c>
      <c r="R368" s="118">
        <f t="shared" si="361"/>
        <v>12396</v>
      </c>
      <c r="S368" s="118">
        <f t="shared" si="266"/>
        <v>0</v>
      </c>
      <c r="T368" s="118">
        <f t="shared" ref="T368:U368" si="362">SUM(T369)</f>
        <v>0</v>
      </c>
      <c r="U368" s="118">
        <f t="shared" si="362"/>
        <v>0</v>
      </c>
      <c r="V368" s="118">
        <f t="shared" si="267"/>
        <v>0</v>
      </c>
      <c r="W368" s="118">
        <f t="shared" ref="W368:X368" si="363">SUM(W369)</f>
        <v>0</v>
      </c>
      <c r="X368" s="118">
        <f t="shared" si="363"/>
        <v>0</v>
      </c>
      <c r="Y368" s="118">
        <f t="shared" si="268"/>
        <v>0</v>
      </c>
      <c r="Z368" s="118">
        <f t="shared" ref="Z368:AA368" si="364">SUM(Z369)</f>
        <v>0</v>
      </c>
      <c r="AA368" s="118">
        <f t="shared" si="364"/>
        <v>0</v>
      </c>
      <c r="AB368" s="118">
        <f t="shared" si="269"/>
        <v>0</v>
      </c>
    </row>
    <row r="369" spans="1:189" s="119" customFormat="1" ht="31.5" x14ac:dyDescent="0.25">
      <c r="A369" s="117" t="s">
        <v>408</v>
      </c>
      <c r="B369" s="118">
        <f t="shared" si="340"/>
        <v>12396</v>
      </c>
      <c r="C369" s="118">
        <f t="shared" si="340"/>
        <v>12396</v>
      </c>
      <c r="D369" s="118">
        <f t="shared" si="340"/>
        <v>0</v>
      </c>
      <c r="E369" s="118">
        <f>SUM(E370:E372)</f>
        <v>0</v>
      </c>
      <c r="F369" s="118">
        <f>SUM(F370:F372)</f>
        <v>0</v>
      </c>
      <c r="G369" s="118">
        <f t="shared" si="262"/>
        <v>0</v>
      </c>
      <c r="H369" s="118">
        <f t="shared" ref="H369:I369" si="365">SUM(H370:H372)</f>
        <v>0</v>
      </c>
      <c r="I369" s="118">
        <f t="shared" si="365"/>
        <v>0</v>
      </c>
      <c r="J369" s="118">
        <f t="shared" si="263"/>
        <v>0</v>
      </c>
      <c r="K369" s="118">
        <f t="shared" ref="K369:L369" si="366">SUM(K370:K372)</f>
        <v>0</v>
      </c>
      <c r="L369" s="118">
        <f t="shared" si="366"/>
        <v>0</v>
      </c>
      <c r="M369" s="118">
        <f t="shared" si="264"/>
        <v>0</v>
      </c>
      <c r="N369" s="118">
        <f t="shared" ref="N369:O369" si="367">SUM(N370:N372)</f>
        <v>0</v>
      </c>
      <c r="O369" s="118">
        <f t="shared" si="367"/>
        <v>0</v>
      </c>
      <c r="P369" s="118">
        <f t="shared" si="265"/>
        <v>0</v>
      </c>
      <c r="Q369" s="118">
        <f t="shared" ref="Q369:R369" si="368">SUM(Q370:Q372)</f>
        <v>12396</v>
      </c>
      <c r="R369" s="118">
        <f t="shared" si="368"/>
        <v>12396</v>
      </c>
      <c r="S369" s="118">
        <f t="shared" si="266"/>
        <v>0</v>
      </c>
      <c r="T369" s="118">
        <f t="shared" ref="T369:U369" si="369">SUM(T370:T372)</f>
        <v>0</v>
      </c>
      <c r="U369" s="118">
        <f t="shared" si="369"/>
        <v>0</v>
      </c>
      <c r="V369" s="118">
        <f t="shared" si="267"/>
        <v>0</v>
      </c>
      <c r="W369" s="118">
        <f t="shared" ref="W369:X369" si="370">SUM(W370:W372)</f>
        <v>0</v>
      </c>
      <c r="X369" s="118">
        <f t="shared" si="370"/>
        <v>0</v>
      </c>
      <c r="Y369" s="118">
        <f t="shared" si="268"/>
        <v>0</v>
      </c>
      <c r="Z369" s="118">
        <f t="shared" ref="Z369:AA369" si="371">SUM(Z370:Z372)</f>
        <v>0</v>
      </c>
      <c r="AA369" s="118">
        <f t="shared" si="371"/>
        <v>0</v>
      </c>
      <c r="AB369" s="118">
        <f t="shared" si="269"/>
        <v>0</v>
      </c>
    </row>
    <row r="370" spans="1:189" s="119" customFormat="1" ht="47.25" x14ac:dyDescent="0.25">
      <c r="A370" s="124" t="s">
        <v>412</v>
      </c>
      <c r="B370" s="125">
        <f t="shared" si="340"/>
        <v>1940</v>
      </c>
      <c r="C370" s="125">
        <f t="shared" si="340"/>
        <v>1940</v>
      </c>
      <c r="D370" s="125">
        <f t="shared" si="340"/>
        <v>0</v>
      </c>
      <c r="E370" s="125"/>
      <c r="F370" s="125"/>
      <c r="G370" s="125">
        <f t="shared" si="262"/>
        <v>0</v>
      </c>
      <c r="H370" s="125"/>
      <c r="I370" s="125"/>
      <c r="J370" s="125">
        <f t="shared" si="263"/>
        <v>0</v>
      </c>
      <c r="K370" s="125"/>
      <c r="L370" s="125"/>
      <c r="M370" s="125">
        <f t="shared" si="264"/>
        <v>0</v>
      </c>
      <c r="N370" s="125"/>
      <c r="O370" s="125"/>
      <c r="P370" s="125">
        <f t="shared" si="265"/>
        <v>0</v>
      </c>
      <c r="Q370" s="125">
        <v>1940</v>
      </c>
      <c r="R370" s="125">
        <v>1940</v>
      </c>
      <c r="S370" s="125">
        <f t="shared" si="266"/>
        <v>0</v>
      </c>
      <c r="T370" s="125"/>
      <c r="U370" s="125"/>
      <c r="V370" s="125">
        <f t="shared" si="267"/>
        <v>0</v>
      </c>
      <c r="W370" s="125"/>
      <c r="X370" s="125"/>
      <c r="Y370" s="125">
        <f t="shared" si="268"/>
        <v>0</v>
      </c>
      <c r="Z370" s="125"/>
      <c r="AA370" s="125"/>
      <c r="AB370" s="125">
        <f t="shared" si="269"/>
        <v>0</v>
      </c>
    </row>
    <row r="371" spans="1:189" s="119" customFormat="1" x14ac:dyDescent="0.25">
      <c r="A371" s="124" t="s">
        <v>413</v>
      </c>
      <c r="B371" s="125">
        <f t="shared" si="340"/>
        <v>396</v>
      </c>
      <c r="C371" s="125">
        <f t="shared" si="340"/>
        <v>396</v>
      </c>
      <c r="D371" s="125">
        <f t="shared" si="340"/>
        <v>0</v>
      </c>
      <c r="E371" s="125"/>
      <c r="F371" s="125"/>
      <c r="G371" s="125">
        <f t="shared" si="262"/>
        <v>0</v>
      </c>
      <c r="H371" s="125"/>
      <c r="I371" s="125"/>
      <c r="J371" s="125">
        <f t="shared" si="263"/>
        <v>0</v>
      </c>
      <c r="K371" s="125"/>
      <c r="L371" s="125"/>
      <c r="M371" s="125">
        <f t="shared" si="264"/>
        <v>0</v>
      </c>
      <c r="N371" s="125"/>
      <c r="O371" s="125"/>
      <c r="P371" s="125">
        <f t="shared" si="265"/>
        <v>0</v>
      </c>
      <c r="Q371" s="125">
        <v>396</v>
      </c>
      <c r="R371" s="125">
        <v>396</v>
      </c>
      <c r="S371" s="125">
        <f t="shared" si="266"/>
        <v>0</v>
      </c>
      <c r="T371" s="125"/>
      <c r="U371" s="125"/>
      <c r="V371" s="125">
        <f t="shared" si="267"/>
        <v>0</v>
      </c>
      <c r="W371" s="125"/>
      <c r="X371" s="125"/>
      <c r="Y371" s="125">
        <f t="shared" si="268"/>
        <v>0</v>
      </c>
      <c r="Z371" s="125"/>
      <c r="AA371" s="125"/>
      <c r="AB371" s="125">
        <f t="shared" si="269"/>
        <v>0</v>
      </c>
    </row>
    <row r="372" spans="1:189" s="119" customFormat="1" ht="47.25" x14ac:dyDescent="0.25">
      <c r="A372" s="124" t="s">
        <v>414</v>
      </c>
      <c r="B372" s="125">
        <f t="shared" si="340"/>
        <v>10060</v>
      </c>
      <c r="C372" s="125">
        <f t="shared" si="340"/>
        <v>10060</v>
      </c>
      <c r="D372" s="125">
        <f t="shared" si="340"/>
        <v>0</v>
      </c>
      <c r="E372" s="125"/>
      <c r="F372" s="125"/>
      <c r="G372" s="125">
        <f t="shared" si="262"/>
        <v>0</v>
      </c>
      <c r="H372" s="125"/>
      <c r="I372" s="125"/>
      <c r="J372" s="125">
        <f t="shared" si="263"/>
        <v>0</v>
      </c>
      <c r="K372" s="125"/>
      <c r="L372" s="125"/>
      <c r="M372" s="125">
        <f t="shared" si="264"/>
        <v>0</v>
      </c>
      <c r="N372" s="125"/>
      <c r="O372" s="125"/>
      <c r="P372" s="125">
        <f t="shared" si="265"/>
        <v>0</v>
      </c>
      <c r="Q372" s="125">
        <v>10060</v>
      </c>
      <c r="R372" s="125">
        <v>10060</v>
      </c>
      <c r="S372" s="125">
        <f t="shared" si="266"/>
        <v>0</v>
      </c>
      <c r="T372" s="125"/>
      <c r="U372" s="125"/>
      <c r="V372" s="125">
        <f t="shared" si="267"/>
        <v>0</v>
      </c>
      <c r="W372" s="125"/>
      <c r="X372" s="125"/>
      <c r="Y372" s="125">
        <f t="shared" si="268"/>
        <v>0</v>
      </c>
      <c r="Z372" s="125"/>
      <c r="AA372" s="125"/>
      <c r="AB372" s="125">
        <f t="shared" si="269"/>
        <v>0</v>
      </c>
    </row>
    <row r="373" spans="1:189" s="119" customFormat="1" ht="31.5" x14ac:dyDescent="0.25">
      <c r="A373" s="117" t="s">
        <v>239</v>
      </c>
      <c r="B373" s="118">
        <f t="shared" si="340"/>
        <v>0</v>
      </c>
      <c r="C373" s="118">
        <f t="shared" si="340"/>
        <v>9426</v>
      </c>
      <c r="D373" s="118">
        <f t="shared" si="340"/>
        <v>9426</v>
      </c>
      <c r="E373" s="118">
        <f>SUM(E374)</f>
        <v>0</v>
      </c>
      <c r="F373" s="118">
        <f>SUM(F374)</f>
        <v>0</v>
      </c>
      <c r="G373" s="118">
        <f t="shared" si="262"/>
        <v>0</v>
      </c>
      <c r="H373" s="118">
        <f t="shared" ref="H373:I374" si="372">SUM(H374)</f>
        <v>0</v>
      </c>
      <c r="I373" s="118">
        <f t="shared" si="372"/>
        <v>0</v>
      </c>
      <c r="J373" s="118">
        <f t="shared" si="263"/>
        <v>0</v>
      </c>
      <c r="K373" s="118">
        <f t="shared" ref="K373:L374" si="373">SUM(K374)</f>
        <v>0</v>
      </c>
      <c r="L373" s="118">
        <f t="shared" si="373"/>
        <v>9426</v>
      </c>
      <c r="M373" s="118">
        <f t="shared" si="264"/>
        <v>9426</v>
      </c>
      <c r="N373" s="118">
        <f t="shared" ref="N373:O374" si="374">SUM(N374)</f>
        <v>0</v>
      </c>
      <c r="O373" s="118">
        <f t="shared" si="374"/>
        <v>0</v>
      </c>
      <c r="P373" s="118">
        <f t="shared" si="265"/>
        <v>0</v>
      </c>
      <c r="Q373" s="118">
        <f t="shared" ref="Q373:R374" si="375">SUM(Q374)</f>
        <v>0</v>
      </c>
      <c r="R373" s="118">
        <f t="shared" si="375"/>
        <v>0</v>
      </c>
      <c r="S373" s="118">
        <f t="shared" si="266"/>
        <v>0</v>
      </c>
      <c r="T373" s="118">
        <f t="shared" ref="T373:U374" si="376">SUM(T374)</f>
        <v>0</v>
      </c>
      <c r="U373" s="118">
        <f t="shared" si="376"/>
        <v>0</v>
      </c>
      <c r="V373" s="118">
        <f t="shared" si="267"/>
        <v>0</v>
      </c>
      <c r="W373" s="118">
        <f t="shared" ref="W373:X374" si="377">SUM(W374)</f>
        <v>0</v>
      </c>
      <c r="X373" s="118">
        <f t="shared" si="377"/>
        <v>0</v>
      </c>
      <c r="Y373" s="118">
        <f t="shared" si="268"/>
        <v>0</v>
      </c>
      <c r="Z373" s="118">
        <f t="shared" ref="Z373:AA374" si="378">SUM(Z374)</f>
        <v>0</v>
      </c>
      <c r="AA373" s="118">
        <f t="shared" si="378"/>
        <v>0</v>
      </c>
      <c r="AB373" s="118">
        <f t="shared" si="269"/>
        <v>0</v>
      </c>
      <c r="AC373" s="116"/>
      <c r="AD373" s="116"/>
      <c r="AE373" s="116"/>
      <c r="AF373" s="116"/>
      <c r="AG373" s="116"/>
      <c r="AH373" s="116"/>
      <c r="AI373" s="116"/>
      <c r="AJ373" s="116"/>
      <c r="AK373" s="116"/>
      <c r="AL373" s="116"/>
      <c r="AM373" s="116"/>
      <c r="AN373" s="116"/>
      <c r="AO373" s="116"/>
      <c r="AP373" s="116"/>
      <c r="AQ373" s="116"/>
      <c r="AR373" s="116"/>
      <c r="AS373" s="116"/>
      <c r="AT373" s="116"/>
      <c r="AU373" s="116"/>
      <c r="AV373" s="116"/>
      <c r="AW373" s="116"/>
      <c r="AX373" s="116"/>
      <c r="AY373" s="116"/>
      <c r="AZ373" s="116"/>
      <c r="BA373" s="116"/>
      <c r="BB373" s="116"/>
      <c r="BC373" s="116"/>
      <c r="BD373" s="116"/>
      <c r="BE373" s="116"/>
      <c r="BF373" s="116"/>
      <c r="BG373" s="116"/>
      <c r="BH373" s="116"/>
      <c r="BI373" s="116"/>
      <c r="BJ373" s="116"/>
      <c r="BK373" s="116"/>
      <c r="BL373" s="116"/>
      <c r="BM373" s="116"/>
      <c r="BN373" s="116"/>
      <c r="BO373" s="116"/>
      <c r="BP373" s="116"/>
      <c r="BQ373" s="116"/>
      <c r="BR373" s="116"/>
      <c r="BS373" s="116"/>
      <c r="BT373" s="116"/>
      <c r="BU373" s="116"/>
      <c r="BV373" s="116"/>
      <c r="BW373" s="116"/>
      <c r="BX373" s="116"/>
      <c r="BY373" s="116"/>
      <c r="BZ373" s="116"/>
      <c r="CA373" s="116"/>
      <c r="CB373" s="116"/>
      <c r="CC373" s="116"/>
      <c r="CD373" s="116"/>
      <c r="CE373" s="116"/>
      <c r="CF373" s="116"/>
      <c r="CG373" s="116"/>
      <c r="CH373" s="116"/>
      <c r="CI373" s="116"/>
      <c r="CJ373" s="116"/>
      <c r="CK373" s="116"/>
      <c r="CL373" s="116"/>
      <c r="CM373" s="116"/>
      <c r="CN373" s="116"/>
      <c r="CO373" s="116"/>
      <c r="CP373" s="116"/>
      <c r="CQ373" s="116"/>
      <c r="CR373" s="116"/>
      <c r="CS373" s="116"/>
      <c r="CT373" s="116"/>
      <c r="CU373" s="116"/>
      <c r="CV373" s="116"/>
      <c r="CW373" s="116"/>
      <c r="CX373" s="116"/>
      <c r="CY373" s="116"/>
      <c r="CZ373" s="116"/>
      <c r="DA373" s="116"/>
      <c r="DB373" s="116"/>
      <c r="DC373" s="116"/>
      <c r="DD373" s="116"/>
      <c r="DE373" s="116"/>
      <c r="DF373" s="116"/>
      <c r="DG373" s="116"/>
      <c r="DH373" s="116"/>
      <c r="DI373" s="116"/>
      <c r="DJ373" s="116"/>
      <c r="DK373" s="116"/>
      <c r="DL373" s="116"/>
      <c r="DM373" s="116"/>
      <c r="DN373" s="116"/>
      <c r="DO373" s="116"/>
      <c r="DP373" s="116"/>
      <c r="DQ373" s="116"/>
      <c r="DR373" s="116"/>
      <c r="DS373" s="116"/>
      <c r="DT373" s="116"/>
      <c r="DU373" s="116"/>
      <c r="DV373" s="116"/>
      <c r="DW373" s="116"/>
      <c r="DX373" s="116"/>
      <c r="DY373" s="116"/>
      <c r="DZ373" s="116"/>
      <c r="EA373" s="116"/>
      <c r="EB373" s="116"/>
      <c r="EC373" s="116"/>
      <c r="ED373" s="116"/>
      <c r="EE373" s="116"/>
      <c r="EF373" s="116"/>
      <c r="EG373" s="116"/>
      <c r="EH373" s="116"/>
      <c r="EI373" s="116"/>
      <c r="EJ373" s="116"/>
      <c r="EK373" s="116"/>
      <c r="EL373" s="116"/>
      <c r="EM373" s="116"/>
      <c r="EN373" s="116"/>
      <c r="EO373" s="116"/>
      <c r="EP373" s="116"/>
      <c r="EQ373" s="116"/>
      <c r="ER373" s="116"/>
      <c r="ES373" s="116"/>
      <c r="ET373" s="116"/>
      <c r="EU373" s="116"/>
      <c r="EV373" s="116"/>
      <c r="EW373" s="116"/>
      <c r="EX373" s="116"/>
      <c r="EY373" s="116"/>
      <c r="EZ373" s="116"/>
      <c r="FA373" s="116"/>
      <c r="FB373" s="116"/>
      <c r="FC373" s="116"/>
      <c r="FD373" s="116"/>
      <c r="FE373" s="116"/>
      <c r="FF373" s="116"/>
      <c r="FG373" s="116"/>
      <c r="FH373" s="116"/>
      <c r="FI373" s="116"/>
      <c r="FJ373" s="116"/>
      <c r="FK373" s="116"/>
      <c r="FL373" s="116"/>
      <c r="FM373" s="116"/>
      <c r="FN373" s="116"/>
      <c r="FO373" s="116"/>
      <c r="FP373" s="116"/>
      <c r="FQ373" s="116"/>
      <c r="FR373" s="116"/>
      <c r="FS373" s="116"/>
      <c r="FT373" s="116"/>
      <c r="FU373" s="116"/>
      <c r="FV373" s="116"/>
      <c r="FW373" s="116"/>
      <c r="FX373" s="116"/>
      <c r="FY373" s="116"/>
      <c r="FZ373" s="116"/>
      <c r="GA373" s="116"/>
      <c r="GB373" s="116"/>
      <c r="GC373" s="116"/>
      <c r="GD373" s="116"/>
      <c r="GE373" s="116"/>
      <c r="GF373" s="116"/>
      <c r="GG373" s="116"/>
    </row>
    <row r="374" spans="1:189" s="119" customFormat="1" ht="31.5" x14ac:dyDescent="0.25">
      <c r="A374" s="117" t="s">
        <v>408</v>
      </c>
      <c r="B374" s="118">
        <f t="shared" si="340"/>
        <v>0</v>
      </c>
      <c r="C374" s="118">
        <f t="shared" si="340"/>
        <v>9426</v>
      </c>
      <c r="D374" s="118">
        <f t="shared" si="340"/>
        <v>9426</v>
      </c>
      <c r="E374" s="118">
        <f>SUM(E375)</f>
        <v>0</v>
      </c>
      <c r="F374" s="118">
        <f>SUM(F375)</f>
        <v>0</v>
      </c>
      <c r="G374" s="118">
        <f t="shared" si="262"/>
        <v>0</v>
      </c>
      <c r="H374" s="118">
        <f t="shared" si="372"/>
        <v>0</v>
      </c>
      <c r="I374" s="118">
        <f t="shared" si="372"/>
        <v>0</v>
      </c>
      <c r="J374" s="118">
        <f t="shared" si="263"/>
        <v>0</v>
      </c>
      <c r="K374" s="118">
        <f t="shared" si="373"/>
        <v>0</v>
      </c>
      <c r="L374" s="118">
        <f t="shared" si="373"/>
        <v>9426</v>
      </c>
      <c r="M374" s="118">
        <f t="shared" si="264"/>
        <v>9426</v>
      </c>
      <c r="N374" s="118">
        <f t="shared" si="374"/>
        <v>0</v>
      </c>
      <c r="O374" s="118">
        <f t="shared" si="374"/>
        <v>0</v>
      </c>
      <c r="P374" s="118">
        <f t="shared" si="265"/>
        <v>0</v>
      </c>
      <c r="Q374" s="118">
        <f t="shared" si="375"/>
        <v>0</v>
      </c>
      <c r="R374" s="118">
        <f t="shared" si="375"/>
        <v>0</v>
      </c>
      <c r="S374" s="118">
        <f t="shared" si="266"/>
        <v>0</v>
      </c>
      <c r="T374" s="118">
        <f t="shared" si="376"/>
        <v>0</v>
      </c>
      <c r="U374" s="118">
        <f t="shared" si="376"/>
        <v>0</v>
      </c>
      <c r="V374" s="118">
        <f t="shared" si="267"/>
        <v>0</v>
      </c>
      <c r="W374" s="118">
        <f t="shared" si="377"/>
        <v>0</v>
      </c>
      <c r="X374" s="118">
        <f t="shared" si="377"/>
        <v>0</v>
      </c>
      <c r="Y374" s="118">
        <f t="shared" si="268"/>
        <v>0</v>
      </c>
      <c r="Z374" s="118">
        <f t="shared" si="378"/>
        <v>0</v>
      </c>
      <c r="AA374" s="118">
        <f t="shared" si="378"/>
        <v>0</v>
      </c>
      <c r="AB374" s="118">
        <f t="shared" si="269"/>
        <v>0</v>
      </c>
    </row>
    <row r="375" spans="1:189" s="119" customFormat="1" ht="31.5" x14ac:dyDescent="0.25">
      <c r="A375" s="121" t="s">
        <v>377</v>
      </c>
      <c r="B375" s="125">
        <f t="shared" si="340"/>
        <v>0</v>
      </c>
      <c r="C375" s="125">
        <f t="shared" si="340"/>
        <v>9426</v>
      </c>
      <c r="D375" s="125">
        <f t="shared" si="340"/>
        <v>9426</v>
      </c>
      <c r="E375" s="125"/>
      <c r="F375" s="125"/>
      <c r="G375" s="125">
        <f t="shared" si="262"/>
        <v>0</v>
      </c>
      <c r="H375" s="125"/>
      <c r="I375" s="125"/>
      <c r="J375" s="125">
        <f t="shared" si="263"/>
        <v>0</v>
      </c>
      <c r="K375" s="125">
        <v>0</v>
      </c>
      <c r="L375" s="125">
        <v>9426</v>
      </c>
      <c r="M375" s="125">
        <f t="shared" si="264"/>
        <v>9426</v>
      </c>
      <c r="N375" s="125"/>
      <c r="O375" s="125"/>
      <c r="P375" s="125">
        <f t="shared" si="265"/>
        <v>0</v>
      </c>
      <c r="Q375" s="125"/>
      <c r="R375" s="125"/>
      <c r="S375" s="125">
        <f t="shared" si="266"/>
        <v>0</v>
      </c>
      <c r="T375" s="125"/>
      <c r="U375" s="125"/>
      <c r="V375" s="125">
        <f t="shared" si="267"/>
        <v>0</v>
      </c>
      <c r="W375" s="125"/>
      <c r="X375" s="125"/>
      <c r="Y375" s="125">
        <f t="shared" si="268"/>
        <v>0</v>
      </c>
      <c r="Z375" s="125"/>
      <c r="AA375" s="125"/>
      <c r="AB375" s="125">
        <f t="shared" si="269"/>
        <v>0</v>
      </c>
    </row>
    <row r="376" spans="1:189" s="119" customFormat="1" x14ac:dyDescent="0.25">
      <c r="A376" s="135" t="s">
        <v>415</v>
      </c>
      <c r="B376" s="118">
        <f t="shared" si="340"/>
        <v>58500</v>
      </c>
      <c r="C376" s="118">
        <f t="shared" si="340"/>
        <v>58500</v>
      </c>
      <c r="D376" s="118">
        <f t="shared" si="340"/>
        <v>0</v>
      </c>
      <c r="E376" s="118">
        <f t="shared" ref="E376:AA376" si="379">SUM(E377)</f>
        <v>0</v>
      </c>
      <c r="F376" s="118">
        <f t="shared" si="379"/>
        <v>0</v>
      </c>
      <c r="G376" s="118">
        <f t="shared" si="262"/>
        <v>0</v>
      </c>
      <c r="H376" s="118">
        <f t="shared" si="379"/>
        <v>0</v>
      </c>
      <c r="I376" s="118">
        <f t="shared" si="379"/>
        <v>0</v>
      </c>
      <c r="J376" s="118">
        <f t="shared" si="263"/>
        <v>0</v>
      </c>
      <c r="K376" s="118">
        <f t="shared" si="379"/>
        <v>58500</v>
      </c>
      <c r="L376" s="118">
        <f t="shared" si="379"/>
        <v>58500</v>
      </c>
      <c r="M376" s="118">
        <f t="shared" si="264"/>
        <v>0</v>
      </c>
      <c r="N376" s="118">
        <f t="shared" si="379"/>
        <v>0</v>
      </c>
      <c r="O376" s="118">
        <f t="shared" si="379"/>
        <v>0</v>
      </c>
      <c r="P376" s="118">
        <f t="shared" si="265"/>
        <v>0</v>
      </c>
      <c r="Q376" s="118">
        <f t="shared" si="379"/>
        <v>0</v>
      </c>
      <c r="R376" s="118">
        <f t="shared" si="379"/>
        <v>0</v>
      </c>
      <c r="S376" s="118">
        <f t="shared" si="266"/>
        <v>0</v>
      </c>
      <c r="T376" s="118">
        <f t="shared" si="379"/>
        <v>0</v>
      </c>
      <c r="U376" s="118">
        <f t="shared" si="379"/>
        <v>0</v>
      </c>
      <c r="V376" s="118">
        <f t="shared" si="267"/>
        <v>0</v>
      </c>
      <c r="W376" s="118">
        <f t="shared" si="379"/>
        <v>0</v>
      </c>
      <c r="X376" s="118">
        <f t="shared" si="379"/>
        <v>0</v>
      </c>
      <c r="Y376" s="118">
        <f t="shared" si="268"/>
        <v>0</v>
      </c>
      <c r="Z376" s="118">
        <f t="shared" si="379"/>
        <v>0</v>
      </c>
      <c r="AA376" s="118">
        <f t="shared" si="379"/>
        <v>0</v>
      </c>
      <c r="AB376" s="118">
        <f t="shared" si="269"/>
        <v>0</v>
      </c>
    </row>
    <row r="377" spans="1:189" s="119" customFormat="1" ht="31.5" x14ac:dyDescent="0.25">
      <c r="A377" s="117" t="s">
        <v>177</v>
      </c>
      <c r="B377" s="118">
        <f t="shared" si="340"/>
        <v>58500</v>
      </c>
      <c r="C377" s="118">
        <f t="shared" si="340"/>
        <v>58500</v>
      </c>
      <c r="D377" s="118">
        <f t="shared" si="340"/>
        <v>0</v>
      </c>
      <c r="E377" s="118">
        <f t="shared" ref="E377:AA377" si="380">SUM(E378:E378)</f>
        <v>0</v>
      </c>
      <c r="F377" s="118">
        <f t="shared" si="380"/>
        <v>0</v>
      </c>
      <c r="G377" s="118">
        <f t="shared" si="262"/>
        <v>0</v>
      </c>
      <c r="H377" s="118">
        <f t="shared" si="380"/>
        <v>0</v>
      </c>
      <c r="I377" s="118">
        <f t="shared" si="380"/>
        <v>0</v>
      </c>
      <c r="J377" s="118">
        <f t="shared" si="263"/>
        <v>0</v>
      </c>
      <c r="K377" s="118">
        <f t="shared" si="380"/>
        <v>58500</v>
      </c>
      <c r="L377" s="118">
        <f t="shared" si="380"/>
        <v>58500</v>
      </c>
      <c r="M377" s="118">
        <f t="shared" si="264"/>
        <v>0</v>
      </c>
      <c r="N377" s="118">
        <f t="shared" si="380"/>
        <v>0</v>
      </c>
      <c r="O377" s="118">
        <f t="shared" si="380"/>
        <v>0</v>
      </c>
      <c r="P377" s="118">
        <f t="shared" si="265"/>
        <v>0</v>
      </c>
      <c r="Q377" s="118">
        <f t="shared" si="380"/>
        <v>0</v>
      </c>
      <c r="R377" s="118">
        <f t="shared" si="380"/>
        <v>0</v>
      </c>
      <c r="S377" s="118">
        <f t="shared" si="266"/>
        <v>0</v>
      </c>
      <c r="T377" s="118">
        <f t="shared" si="380"/>
        <v>0</v>
      </c>
      <c r="U377" s="118">
        <f t="shared" si="380"/>
        <v>0</v>
      </c>
      <c r="V377" s="118">
        <f t="shared" si="267"/>
        <v>0</v>
      </c>
      <c r="W377" s="118">
        <f t="shared" si="380"/>
        <v>0</v>
      </c>
      <c r="X377" s="118">
        <f t="shared" si="380"/>
        <v>0</v>
      </c>
      <c r="Y377" s="118">
        <f t="shared" si="268"/>
        <v>0</v>
      </c>
      <c r="Z377" s="118">
        <f t="shared" si="380"/>
        <v>0</v>
      </c>
      <c r="AA377" s="118">
        <f t="shared" si="380"/>
        <v>0</v>
      </c>
      <c r="AB377" s="118">
        <f t="shared" si="269"/>
        <v>0</v>
      </c>
    </row>
    <row r="378" spans="1:189" s="119" customFormat="1" ht="47.25" x14ac:dyDescent="0.25">
      <c r="A378" s="129" t="s">
        <v>416</v>
      </c>
      <c r="B378" s="125">
        <f t="shared" si="340"/>
        <v>58500</v>
      </c>
      <c r="C378" s="125">
        <f t="shared" si="340"/>
        <v>58500</v>
      </c>
      <c r="D378" s="125">
        <f t="shared" si="340"/>
        <v>0</v>
      </c>
      <c r="E378" s="125"/>
      <c r="F378" s="125"/>
      <c r="G378" s="125">
        <f t="shared" si="262"/>
        <v>0</v>
      </c>
      <c r="H378" s="125"/>
      <c r="I378" s="125"/>
      <c r="J378" s="125">
        <f t="shared" si="263"/>
        <v>0</v>
      </c>
      <c r="K378" s="125">
        <v>58500</v>
      </c>
      <c r="L378" s="125">
        <v>58500</v>
      </c>
      <c r="M378" s="125">
        <f t="shared" si="264"/>
        <v>0</v>
      </c>
      <c r="N378" s="125"/>
      <c r="O378" s="125"/>
      <c r="P378" s="125">
        <f t="shared" si="265"/>
        <v>0</v>
      </c>
      <c r="Q378" s="125"/>
      <c r="R378" s="125"/>
      <c r="S378" s="125">
        <f t="shared" si="266"/>
        <v>0</v>
      </c>
      <c r="T378" s="125"/>
      <c r="U378" s="125"/>
      <c r="V378" s="125">
        <f t="shared" si="267"/>
        <v>0</v>
      </c>
      <c r="W378" s="125"/>
      <c r="X378" s="125"/>
      <c r="Y378" s="125">
        <f t="shared" si="268"/>
        <v>0</v>
      </c>
      <c r="Z378" s="134"/>
      <c r="AA378" s="134"/>
      <c r="AB378" s="125">
        <f t="shared" si="269"/>
        <v>0</v>
      </c>
      <c r="FN378" s="116"/>
      <c r="FO378" s="116"/>
      <c r="FP378" s="116"/>
      <c r="FQ378" s="116"/>
      <c r="FR378" s="116"/>
      <c r="FS378" s="116"/>
      <c r="FT378" s="116"/>
      <c r="FU378" s="116"/>
      <c r="FV378" s="116"/>
      <c r="FW378" s="116"/>
      <c r="FX378" s="116"/>
      <c r="FY378" s="116"/>
      <c r="FZ378" s="116"/>
      <c r="GA378" s="116"/>
      <c r="GB378" s="116"/>
      <c r="GC378" s="116"/>
      <c r="GD378" s="116"/>
      <c r="GE378" s="116"/>
      <c r="GF378" s="116"/>
      <c r="GG378" s="116"/>
    </row>
    <row r="379" spans="1:189" s="119" customFormat="1" ht="31.5" x14ac:dyDescent="0.25">
      <c r="A379" s="135" t="s">
        <v>417</v>
      </c>
      <c r="B379" s="118">
        <f t="shared" si="340"/>
        <v>522579</v>
      </c>
      <c r="C379" s="118">
        <f t="shared" si="340"/>
        <v>522579</v>
      </c>
      <c r="D379" s="118">
        <f t="shared" si="340"/>
        <v>0</v>
      </c>
      <c r="E379" s="118">
        <f>SUM(E380,E383,E385,E387)</f>
        <v>522579</v>
      </c>
      <c r="F379" s="118">
        <f>SUM(F380,F383,F385,F387)</f>
        <v>522579</v>
      </c>
      <c r="G379" s="118">
        <f t="shared" si="262"/>
        <v>0</v>
      </c>
      <c r="H379" s="118">
        <f t="shared" ref="H379:AA379" si="381">SUM(H380,H383,H385,H387)</f>
        <v>0</v>
      </c>
      <c r="I379" s="118">
        <f t="shared" si="381"/>
        <v>0</v>
      </c>
      <c r="J379" s="118">
        <f t="shared" si="263"/>
        <v>0</v>
      </c>
      <c r="K379" s="118">
        <f t="shared" ref="K379" si="382">SUM(K380,K383,K385,K387)</f>
        <v>0</v>
      </c>
      <c r="L379" s="118">
        <f t="shared" si="381"/>
        <v>0</v>
      </c>
      <c r="M379" s="118">
        <f t="shared" si="264"/>
        <v>0</v>
      </c>
      <c r="N379" s="118">
        <f t="shared" ref="N379" si="383">SUM(N380,N383,N385,N387)</f>
        <v>0</v>
      </c>
      <c r="O379" s="118">
        <f t="shared" si="381"/>
        <v>0</v>
      </c>
      <c r="P379" s="118">
        <f t="shared" si="265"/>
        <v>0</v>
      </c>
      <c r="Q379" s="118">
        <f t="shared" ref="Q379" si="384">SUM(Q380,Q383,Q385,Q387)</f>
        <v>0</v>
      </c>
      <c r="R379" s="118">
        <f t="shared" si="381"/>
        <v>0</v>
      </c>
      <c r="S379" s="118">
        <f t="shared" si="266"/>
        <v>0</v>
      </c>
      <c r="T379" s="118">
        <f t="shared" ref="T379" si="385">SUM(T380,T383,T385,T387)</f>
        <v>0</v>
      </c>
      <c r="U379" s="118">
        <f t="shared" si="381"/>
        <v>0</v>
      </c>
      <c r="V379" s="118">
        <f t="shared" si="267"/>
        <v>0</v>
      </c>
      <c r="W379" s="118">
        <f t="shared" ref="W379:X379" si="386">SUM(W380,W383,W385,W387)</f>
        <v>0</v>
      </c>
      <c r="X379" s="118">
        <f t="shared" si="386"/>
        <v>0</v>
      </c>
      <c r="Y379" s="118">
        <f t="shared" si="268"/>
        <v>0</v>
      </c>
      <c r="Z379" s="118">
        <f t="shared" ref="Z379" si="387">SUM(Z380,Z383,Z385,Z387)</f>
        <v>0</v>
      </c>
      <c r="AA379" s="118">
        <f t="shared" si="381"/>
        <v>0</v>
      </c>
      <c r="AB379" s="118">
        <f t="shared" si="269"/>
        <v>0</v>
      </c>
    </row>
    <row r="380" spans="1:189" s="119" customFormat="1" x14ac:dyDescent="0.25">
      <c r="A380" s="117" t="s">
        <v>152</v>
      </c>
      <c r="B380" s="118">
        <f t="shared" si="340"/>
        <v>268992</v>
      </c>
      <c r="C380" s="118">
        <f t="shared" si="340"/>
        <v>268992</v>
      </c>
      <c r="D380" s="118">
        <f t="shared" si="340"/>
        <v>0</v>
      </c>
      <c r="E380" s="118">
        <f>SUM(E381:E382)</f>
        <v>268992</v>
      </c>
      <c r="F380" s="118">
        <f>SUM(F381:F382)</f>
        <v>268992</v>
      </c>
      <c r="G380" s="118">
        <f>F380-E380</f>
        <v>0</v>
      </c>
      <c r="H380" s="118">
        <f>SUM(H381:H382)</f>
        <v>0</v>
      </c>
      <c r="I380" s="118">
        <f>SUM(I381:I382)</f>
        <v>0</v>
      </c>
      <c r="J380" s="118">
        <f t="shared" si="263"/>
        <v>0</v>
      </c>
      <c r="K380" s="118">
        <f>SUM(K381:K382)</f>
        <v>0</v>
      </c>
      <c r="L380" s="118">
        <f>SUM(L381:L382)</f>
        <v>0</v>
      </c>
      <c r="M380" s="118">
        <f t="shared" si="264"/>
        <v>0</v>
      </c>
      <c r="N380" s="118">
        <f>SUM(N381:N382)</f>
        <v>0</v>
      </c>
      <c r="O380" s="118">
        <f>SUM(O381:O382)</f>
        <v>0</v>
      </c>
      <c r="P380" s="118">
        <f t="shared" si="265"/>
        <v>0</v>
      </c>
      <c r="Q380" s="118">
        <f>SUM(Q381:Q382)</f>
        <v>0</v>
      </c>
      <c r="R380" s="118">
        <f>SUM(R381:R382)</f>
        <v>0</v>
      </c>
      <c r="S380" s="118">
        <f t="shared" si="266"/>
        <v>0</v>
      </c>
      <c r="T380" s="118">
        <f>SUM(T381:T382)</f>
        <v>0</v>
      </c>
      <c r="U380" s="118">
        <f>SUM(U381:U382)</f>
        <v>0</v>
      </c>
      <c r="V380" s="118">
        <f t="shared" si="267"/>
        <v>0</v>
      </c>
      <c r="W380" s="118">
        <f>SUM(W381:W382)</f>
        <v>0</v>
      </c>
      <c r="X380" s="118">
        <f>SUM(X381:X382)</f>
        <v>0</v>
      </c>
      <c r="Y380" s="118">
        <f>X380-W380</f>
        <v>0</v>
      </c>
      <c r="Z380" s="118">
        <f>SUM(Z381:Z382)</f>
        <v>0</v>
      </c>
      <c r="AA380" s="118">
        <f>SUM(AA381:AA382)</f>
        <v>0</v>
      </c>
      <c r="AB380" s="118">
        <f t="shared" si="269"/>
        <v>0</v>
      </c>
    </row>
    <row r="381" spans="1:189" s="119" customFormat="1" ht="31.5" x14ac:dyDescent="0.25">
      <c r="A381" s="129" t="s">
        <v>418</v>
      </c>
      <c r="B381" s="125">
        <f t="shared" si="340"/>
        <v>246480</v>
      </c>
      <c r="C381" s="125">
        <f t="shared" si="340"/>
        <v>246480</v>
      </c>
      <c r="D381" s="125">
        <f t="shared" si="340"/>
        <v>0</v>
      </c>
      <c r="E381" s="125">
        <v>246480</v>
      </c>
      <c r="F381" s="125">
        <v>246480</v>
      </c>
      <c r="G381" s="125">
        <f t="shared" si="262"/>
        <v>0</v>
      </c>
      <c r="H381" s="125"/>
      <c r="I381" s="125"/>
      <c r="J381" s="125">
        <f t="shared" si="263"/>
        <v>0</v>
      </c>
      <c r="K381" s="125"/>
      <c r="L381" s="125"/>
      <c r="M381" s="125">
        <f t="shared" si="264"/>
        <v>0</v>
      </c>
      <c r="N381" s="125"/>
      <c r="O381" s="125"/>
      <c r="P381" s="125">
        <f t="shared" si="265"/>
        <v>0</v>
      </c>
      <c r="Q381" s="125"/>
      <c r="R381" s="125"/>
      <c r="S381" s="125">
        <f t="shared" si="266"/>
        <v>0</v>
      </c>
      <c r="T381" s="125"/>
      <c r="U381" s="125"/>
      <c r="V381" s="125">
        <f t="shared" si="267"/>
        <v>0</v>
      </c>
      <c r="W381" s="125"/>
      <c r="X381" s="125"/>
      <c r="Y381" s="125">
        <f t="shared" si="268"/>
        <v>0</v>
      </c>
      <c r="Z381" s="134">
        <v>0</v>
      </c>
      <c r="AA381" s="134">
        <v>0</v>
      </c>
      <c r="AB381" s="125">
        <f t="shared" si="269"/>
        <v>0</v>
      </c>
      <c r="FN381" s="116"/>
      <c r="FO381" s="116"/>
      <c r="FP381" s="116"/>
      <c r="FQ381" s="116"/>
      <c r="FR381" s="116"/>
      <c r="FS381" s="116"/>
      <c r="FT381" s="116"/>
      <c r="FU381" s="116"/>
      <c r="FV381" s="116"/>
      <c r="FW381" s="116"/>
      <c r="FX381" s="116"/>
      <c r="FY381" s="116"/>
      <c r="FZ381" s="116"/>
      <c r="GA381" s="116"/>
      <c r="GB381" s="116"/>
      <c r="GC381" s="116"/>
      <c r="GD381" s="116"/>
      <c r="GE381" s="116"/>
      <c r="GF381" s="116"/>
      <c r="GG381" s="116"/>
    </row>
    <row r="382" spans="1:189" s="119" customFormat="1" ht="31.5" x14ac:dyDescent="0.25">
      <c r="A382" s="129" t="s">
        <v>419</v>
      </c>
      <c r="B382" s="125">
        <f t="shared" si="340"/>
        <v>22512</v>
      </c>
      <c r="C382" s="125">
        <f t="shared" si="340"/>
        <v>22512</v>
      </c>
      <c r="D382" s="125">
        <f t="shared" si="340"/>
        <v>0</v>
      </c>
      <c r="E382" s="125">
        <v>22512</v>
      </c>
      <c r="F382" s="125">
        <v>22512</v>
      </c>
      <c r="G382" s="125">
        <f t="shared" si="262"/>
        <v>0</v>
      </c>
      <c r="H382" s="125"/>
      <c r="I382" s="125"/>
      <c r="J382" s="125">
        <f t="shared" si="263"/>
        <v>0</v>
      </c>
      <c r="K382" s="125"/>
      <c r="L382" s="125"/>
      <c r="M382" s="125">
        <f t="shared" si="264"/>
        <v>0</v>
      </c>
      <c r="N382" s="125"/>
      <c r="O382" s="125"/>
      <c r="P382" s="125">
        <f t="shared" si="265"/>
        <v>0</v>
      </c>
      <c r="Q382" s="125"/>
      <c r="R382" s="125"/>
      <c r="S382" s="125">
        <f t="shared" si="266"/>
        <v>0</v>
      </c>
      <c r="T382" s="125"/>
      <c r="U382" s="125"/>
      <c r="V382" s="125">
        <f t="shared" si="267"/>
        <v>0</v>
      </c>
      <c r="W382" s="125"/>
      <c r="X382" s="125"/>
      <c r="Y382" s="125">
        <f t="shared" si="268"/>
        <v>0</v>
      </c>
      <c r="Z382" s="134">
        <v>0</v>
      </c>
      <c r="AA382" s="134">
        <v>0</v>
      </c>
      <c r="AB382" s="125">
        <f t="shared" si="269"/>
        <v>0</v>
      </c>
      <c r="FN382" s="116"/>
      <c r="FO382" s="116"/>
      <c r="FP382" s="116"/>
      <c r="FQ382" s="116"/>
      <c r="FR382" s="116"/>
      <c r="FS382" s="116"/>
      <c r="FT382" s="116"/>
      <c r="FU382" s="116"/>
      <c r="FV382" s="116"/>
      <c r="FW382" s="116"/>
      <c r="FX382" s="116"/>
      <c r="FY382" s="116"/>
      <c r="FZ382" s="116"/>
      <c r="GA382" s="116"/>
      <c r="GB382" s="116"/>
      <c r="GC382" s="116"/>
      <c r="GD382" s="116"/>
      <c r="GE382" s="116"/>
      <c r="GF382" s="116"/>
      <c r="GG382" s="116"/>
    </row>
    <row r="383" spans="1:189" s="119" customFormat="1" ht="31.5" x14ac:dyDescent="0.25">
      <c r="A383" s="117" t="s">
        <v>177</v>
      </c>
      <c r="B383" s="118">
        <f t="shared" si="340"/>
        <v>150000</v>
      </c>
      <c r="C383" s="118">
        <f t="shared" si="340"/>
        <v>150000</v>
      </c>
      <c r="D383" s="118">
        <f t="shared" si="340"/>
        <v>0</v>
      </c>
      <c r="E383" s="118">
        <f>SUM(E384)</f>
        <v>150000</v>
      </c>
      <c r="F383" s="118">
        <f>SUM(F384)</f>
        <v>150000</v>
      </c>
      <c r="G383" s="118">
        <f t="shared" si="262"/>
        <v>0</v>
      </c>
      <c r="H383" s="118">
        <f t="shared" ref="H383:AA383" si="388">SUM(H384)</f>
        <v>0</v>
      </c>
      <c r="I383" s="118">
        <f t="shared" si="388"/>
        <v>0</v>
      </c>
      <c r="J383" s="118">
        <f t="shared" si="263"/>
        <v>0</v>
      </c>
      <c r="K383" s="118">
        <f t="shared" si="388"/>
        <v>0</v>
      </c>
      <c r="L383" s="118">
        <f t="shared" si="388"/>
        <v>0</v>
      </c>
      <c r="M383" s="118">
        <f t="shared" si="264"/>
        <v>0</v>
      </c>
      <c r="N383" s="118">
        <f t="shared" si="388"/>
        <v>0</v>
      </c>
      <c r="O383" s="118">
        <f t="shared" si="388"/>
        <v>0</v>
      </c>
      <c r="P383" s="118">
        <f t="shared" si="265"/>
        <v>0</v>
      </c>
      <c r="Q383" s="118">
        <f t="shared" si="388"/>
        <v>0</v>
      </c>
      <c r="R383" s="118">
        <f t="shared" si="388"/>
        <v>0</v>
      </c>
      <c r="S383" s="118">
        <f t="shared" si="266"/>
        <v>0</v>
      </c>
      <c r="T383" s="118">
        <f t="shared" si="388"/>
        <v>0</v>
      </c>
      <c r="U383" s="118">
        <f t="shared" si="388"/>
        <v>0</v>
      </c>
      <c r="V383" s="118">
        <f t="shared" si="267"/>
        <v>0</v>
      </c>
      <c r="W383" s="118">
        <f t="shared" si="388"/>
        <v>0</v>
      </c>
      <c r="X383" s="118">
        <f t="shared" si="388"/>
        <v>0</v>
      </c>
      <c r="Y383" s="118">
        <f t="shared" si="268"/>
        <v>0</v>
      </c>
      <c r="Z383" s="118">
        <f t="shared" si="388"/>
        <v>0</v>
      </c>
      <c r="AA383" s="118">
        <f t="shared" si="388"/>
        <v>0</v>
      </c>
      <c r="AB383" s="118">
        <f t="shared" si="269"/>
        <v>0</v>
      </c>
    </row>
    <row r="384" spans="1:189" s="119" customFormat="1" ht="31.5" x14ac:dyDescent="0.25">
      <c r="A384" s="129" t="s">
        <v>420</v>
      </c>
      <c r="B384" s="125">
        <f t="shared" si="340"/>
        <v>150000</v>
      </c>
      <c r="C384" s="125">
        <f t="shared" si="340"/>
        <v>150000</v>
      </c>
      <c r="D384" s="125">
        <f t="shared" si="340"/>
        <v>0</v>
      </c>
      <c r="E384" s="125">
        <v>150000</v>
      </c>
      <c r="F384" s="125">
        <v>150000</v>
      </c>
      <c r="G384" s="125">
        <f t="shared" si="262"/>
        <v>0</v>
      </c>
      <c r="H384" s="125"/>
      <c r="I384" s="125"/>
      <c r="J384" s="125">
        <f t="shared" si="263"/>
        <v>0</v>
      </c>
      <c r="K384" s="125"/>
      <c r="L384" s="125"/>
      <c r="M384" s="125">
        <f t="shared" si="264"/>
        <v>0</v>
      </c>
      <c r="N384" s="125"/>
      <c r="O384" s="125"/>
      <c r="P384" s="125">
        <f t="shared" si="265"/>
        <v>0</v>
      </c>
      <c r="Q384" s="125"/>
      <c r="R384" s="125"/>
      <c r="S384" s="125">
        <f t="shared" si="266"/>
        <v>0</v>
      </c>
      <c r="T384" s="125"/>
      <c r="U384" s="125"/>
      <c r="V384" s="125">
        <f t="shared" si="267"/>
        <v>0</v>
      </c>
      <c r="W384" s="125"/>
      <c r="X384" s="125"/>
      <c r="Y384" s="125">
        <f t="shared" si="268"/>
        <v>0</v>
      </c>
      <c r="Z384" s="134">
        <v>0</v>
      </c>
      <c r="AA384" s="134">
        <v>0</v>
      </c>
      <c r="AB384" s="125">
        <f t="shared" si="269"/>
        <v>0</v>
      </c>
      <c r="FN384" s="116"/>
      <c r="FO384" s="116"/>
      <c r="FP384" s="116"/>
      <c r="FQ384" s="116"/>
      <c r="FR384" s="116"/>
      <c r="FS384" s="116"/>
      <c r="FT384" s="116"/>
      <c r="FU384" s="116"/>
      <c r="FV384" s="116"/>
      <c r="FW384" s="116"/>
      <c r="FX384" s="116"/>
      <c r="FY384" s="116"/>
      <c r="FZ384" s="116"/>
      <c r="GA384" s="116"/>
      <c r="GB384" s="116"/>
      <c r="GC384" s="116"/>
      <c r="GD384" s="116"/>
      <c r="GE384" s="116"/>
      <c r="GF384" s="116"/>
      <c r="GG384" s="116"/>
    </row>
    <row r="385" spans="1:189" s="119" customFormat="1" ht="31.5" x14ac:dyDescent="0.25">
      <c r="A385" s="117" t="s">
        <v>239</v>
      </c>
      <c r="B385" s="118">
        <f t="shared" si="340"/>
        <v>0</v>
      </c>
      <c r="C385" s="118">
        <f t="shared" si="340"/>
        <v>0</v>
      </c>
      <c r="D385" s="118">
        <f t="shared" si="340"/>
        <v>0</v>
      </c>
      <c r="E385" s="118">
        <f>SUM(E386)</f>
        <v>0</v>
      </c>
      <c r="F385" s="118">
        <f>SUM(F386)</f>
        <v>0</v>
      </c>
      <c r="G385" s="118">
        <f t="shared" si="262"/>
        <v>0</v>
      </c>
      <c r="H385" s="118">
        <f t="shared" ref="H385:AA387" si="389">SUM(H386)</f>
        <v>0</v>
      </c>
      <c r="I385" s="118">
        <f t="shared" si="389"/>
        <v>0</v>
      </c>
      <c r="J385" s="118">
        <f t="shared" si="263"/>
        <v>0</v>
      </c>
      <c r="K385" s="118">
        <f t="shared" si="389"/>
        <v>0</v>
      </c>
      <c r="L385" s="118">
        <f t="shared" si="389"/>
        <v>0</v>
      </c>
      <c r="M385" s="118">
        <f t="shared" si="264"/>
        <v>0</v>
      </c>
      <c r="N385" s="118">
        <f t="shared" si="389"/>
        <v>0</v>
      </c>
      <c r="O385" s="118">
        <f t="shared" si="389"/>
        <v>0</v>
      </c>
      <c r="P385" s="118">
        <f t="shared" si="265"/>
        <v>0</v>
      </c>
      <c r="Q385" s="118">
        <f t="shared" si="389"/>
        <v>0</v>
      </c>
      <c r="R385" s="118">
        <f t="shared" si="389"/>
        <v>0</v>
      </c>
      <c r="S385" s="118">
        <f t="shared" si="266"/>
        <v>0</v>
      </c>
      <c r="T385" s="118">
        <f t="shared" si="389"/>
        <v>0</v>
      </c>
      <c r="U385" s="118">
        <f t="shared" si="389"/>
        <v>0</v>
      </c>
      <c r="V385" s="118">
        <f t="shared" si="267"/>
        <v>0</v>
      </c>
      <c r="W385" s="118">
        <f t="shared" si="389"/>
        <v>0</v>
      </c>
      <c r="X385" s="118">
        <f t="shared" si="389"/>
        <v>0</v>
      </c>
      <c r="Y385" s="118">
        <f t="shared" si="268"/>
        <v>0</v>
      </c>
      <c r="Z385" s="118">
        <f t="shared" si="389"/>
        <v>0</v>
      </c>
      <c r="AA385" s="118">
        <f t="shared" si="389"/>
        <v>0</v>
      </c>
      <c r="AB385" s="118">
        <f t="shared" si="269"/>
        <v>0</v>
      </c>
    </row>
    <row r="386" spans="1:189" s="119" customFormat="1" ht="31.5" x14ac:dyDescent="0.25">
      <c r="A386" s="129" t="s">
        <v>421</v>
      </c>
      <c r="B386" s="125">
        <f t="shared" si="340"/>
        <v>0</v>
      </c>
      <c r="C386" s="125">
        <f t="shared" si="340"/>
        <v>0</v>
      </c>
      <c r="D386" s="125">
        <f t="shared" si="340"/>
        <v>0</v>
      </c>
      <c r="E386" s="125">
        <f>22512-22512</f>
        <v>0</v>
      </c>
      <c r="F386" s="125">
        <f>22512-22512</f>
        <v>0</v>
      </c>
      <c r="G386" s="125">
        <f t="shared" si="262"/>
        <v>0</v>
      </c>
      <c r="H386" s="125"/>
      <c r="I386" s="125"/>
      <c r="J386" s="125">
        <f t="shared" si="263"/>
        <v>0</v>
      </c>
      <c r="K386" s="125"/>
      <c r="L386" s="125"/>
      <c r="M386" s="125">
        <f t="shared" si="264"/>
        <v>0</v>
      </c>
      <c r="N386" s="125"/>
      <c r="O386" s="125"/>
      <c r="P386" s="125">
        <f t="shared" si="265"/>
        <v>0</v>
      </c>
      <c r="Q386" s="125"/>
      <c r="R386" s="125"/>
      <c r="S386" s="125">
        <f t="shared" si="266"/>
        <v>0</v>
      </c>
      <c r="T386" s="125"/>
      <c r="U386" s="125"/>
      <c r="V386" s="125">
        <f t="shared" si="267"/>
        <v>0</v>
      </c>
      <c r="W386" s="125"/>
      <c r="X386" s="125"/>
      <c r="Y386" s="125">
        <f t="shared" si="268"/>
        <v>0</v>
      </c>
      <c r="Z386" s="134">
        <v>0</v>
      </c>
      <c r="AA386" s="134">
        <v>0</v>
      </c>
      <c r="AB386" s="125">
        <f t="shared" si="269"/>
        <v>0</v>
      </c>
      <c r="FN386" s="116"/>
      <c r="FO386" s="116"/>
      <c r="FP386" s="116"/>
      <c r="FQ386" s="116"/>
      <c r="FR386" s="116"/>
      <c r="FS386" s="116"/>
      <c r="FT386" s="116"/>
      <c r="FU386" s="116"/>
      <c r="FV386" s="116"/>
      <c r="FW386" s="116"/>
      <c r="FX386" s="116"/>
      <c r="FY386" s="116"/>
      <c r="FZ386" s="116"/>
      <c r="GA386" s="116"/>
      <c r="GB386" s="116"/>
      <c r="GC386" s="116"/>
      <c r="GD386" s="116"/>
      <c r="GE386" s="116"/>
      <c r="GF386" s="116"/>
      <c r="GG386" s="116"/>
    </row>
    <row r="387" spans="1:189" s="119" customFormat="1" x14ac:dyDescent="0.25">
      <c r="A387" s="117" t="s">
        <v>258</v>
      </c>
      <c r="B387" s="118">
        <f t="shared" si="340"/>
        <v>103587</v>
      </c>
      <c r="C387" s="118">
        <f t="shared" si="340"/>
        <v>103587</v>
      </c>
      <c r="D387" s="118">
        <f t="shared" si="340"/>
        <v>0</v>
      </c>
      <c r="E387" s="118">
        <f>SUM(E388)</f>
        <v>103587</v>
      </c>
      <c r="F387" s="118">
        <f>SUM(F388)</f>
        <v>103587</v>
      </c>
      <c r="G387" s="118">
        <f t="shared" si="262"/>
        <v>0</v>
      </c>
      <c r="H387" s="118">
        <f t="shared" si="389"/>
        <v>0</v>
      </c>
      <c r="I387" s="118">
        <f t="shared" si="389"/>
        <v>0</v>
      </c>
      <c r="J387" s="118">
        <f t="shared" si="263"/>
        <v>0</v>
      </c>
      <c r="K387" s="118">
        <f t="shared" si="389"/>
        <v>0</v>
      </c>
      <c r="L387" s="118">
        <f t="shared" si="389"/>
        <v>0</v>
      </c>
      <c r="M387" s="118">
        <f t="shared" si="264"/>
        <v>0</v>
      </c>
      <c r="N387" s="118">
        <f t="shared" si="389"/>
        <v>0</v>
      </c>
      <c r="O387" s="118">
        <f t="shared" si="389"/>
        <v>0</v>
      </c>
      <c r="P387" s="118">
        <f t="shared" si="265"/>
        <v>0</v>
      </c>
      <c r="Q387" s="118">
        <f t="shared" si="389"/>
        <v>0</v>
      </c>
      <c r="R387" s="118">
        <f t="shared" si="389"/>
        <v>0</v>
      </c>
      <c r="S387" s="118">
        <f t="shared" si="266"/>
        <v>0</v>
      </c>
      <c r="T387" s="118">
        <f t="shared" si="389"/>
        <v>0</v>
      </c>
      <c r="U387" s="118">
        <f t="shared" si="389"/>
        <v>0</v>
      </c>
      <c r="V387" s="118">
        <f t="shared" si="267"/>
        <v>0</v>
      </c>
      <c r="W387" s="118">
        <f t="shared" si="389"/>
        <v>0</v>
      </c>
      <c r="X387" s="118">
        <f t="shared" si="389"/>
        <v>0</v>
      </c>
      <c r="Y387" s="118">
        <f t="shared" si="268"/>
        <v>0</v>
      </c>
      <c r="Z387" s="118">
        <f t="shared" si="389"/>
        <v>0</v>
      </c>
      <c r="AA387" s="118">
        <f t="shared" si="389"/>
        <v>0</v>
      </c>
      <c r="AB387" s="118">
        <f t="shared" si="269"/>
        <v>0</v>
      </c>
    </row>
    <row r="388" spans="1:189" s="119" customFormat="1" ht="31.5" x14ac:dyDescent="0.25">
      <c r="A388" s="129" t="s">
        <v>422</v>
      </c>
      <c r="B388" s="125">
        <f t="shared" si="340"/>
        <v>103587</v>
      </c>
      <c r="C388" s="125">
        <f t="shared" si="340"/>
        <v>103587</v>
      </c>
      <c r="D388" s="125">
        <f t="shared" si="340"/>
        <v>0</v>
      </c>
      <c r="E388" s="125">
        <v>103587</v>
      </c>
      <c r="F388" s="125">
        <v>103587</v>
      </c>
      <c r="G388" s="125">
        <f t="shared" ref="G388" si="390">F388-E388</f>
        <v>0</v>
      </c>
      <c r="H388" s="125"/>
      <c r="I388" s="125"/>
      <c r="J388" s="125">
        <f t="shared" ref="J388" si="391">I388-H388</f>
        <v>0</v>
      </c>
      <c r="K388" s="125"/>
      <c r="L388" s="125"/>
      <c r="M388" s="125">
        <f t="shared" ref="M388" si="392">L388-K388</f>
        <v>0</v>
      </c>
      <c r="N388" s="125"/>
      <c r="O388" s="125"/>
      <c r="P388" s="125">
        <f t="shared" ref="P388" si="393">O388-N388</f>
        <v>0</v>
      </c>
      <c r="Q388" s="125"/>
      <c r="R388" s="125"/>
      <c r="S388" s="125">
        <f t="shared" ref="S388" si="394">R388-Q388</f>
        <v>0</v>
      </c>
      <c r="T388" s="125"/>
      <c r="U388" s="125"/>
      <c r="V388" s="125">
        <f t="shared" ref="V388" si="395">U388-T388</f>
        <v>0</v>
      </c>
      <c r="W388" s="125"/>
      <c r="X388" s="125"/>
      <c r="Y388" s="125">
        <f t="shared" ref="Y388" si="396">X388-W388</f>
        <v>0</v>
      </c>
      <c r="Z388" s="134">
        <v>0</v>
      </c>
      <c r="AA388" s="134">
        <v>0</v>
      </c>
      <c r="AB388" s="125">
        <f t="shared" ref="AB388" si="397">AA388-Z388</f>
        <v>0</v>
      </c>
      <c r="FN388" s="116"/>
      <c r="FO388" s="116"/>
      <c r="FP388" s="116"/>
      <c r="FQ388" s="116"/>
      <c r="FR388" s="116"/>
      <c r="FS388" s="116"/>
      <c r="FT388" s="116"/>
      <c r="FU388" s="116"/>
      <c r="FV388" s="116"/>
      <c r="FW388" s="116"/>
      <c r="FX388" s="116"/>
      <c r="FY388" s="116"/>
      <c r="FZ388" s="116"/>
      <c r="GA388" s="116"/>
      <c r="GB388" s="116"/>
      <c r="GC388" s="116"/>
      <c r="GD388" s="116"/>
      <c r="GE388" s="116"/>
      <c r="GF388" s="116"/>
      <c r="GG388" s="116"/>
    </row>
    <row r="391" spans="1:189" s="136" customFormat="1" x14ac:dyDescent="0.25">
      <c r="A391" s="1" t="s">
        <v>96</v>
      </c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  <c r="AJ391" s="102"/>
      <c r="AK391" s="102"/>
      <c r="AL391" s="102"/>
      <c r="AM391" s="102"/>
      <c r="AN391" s="102"/>
      <c r="AO391" s="102"/>
      <c r="AP391" s="102"/>
      <c r="AQ391" s="102"/>
      <c r="AR391" s="102"/>
      <c r="AS391" s="102"/>
      <c r="AT391" s="102"/>
      <c r="AU391" s="102"/>
      <c r="AV391" s="102"/>
      <c r="AW391" s="102"/>
      <c r="AX391" s="102"/>
      <c r="AY391" s="102"/>
      <c r="AZ391" s="102"/>
      <c r="BA391" s="102"/>
      <c r="BB391" s="102"/>
      <c r="BC391" s="102"/>
      <c r="BD391" s="102"/>
      <c r="BE391" s="102"/>
      <c r="BF391" s="102"/>
      <c r="BG391" s="102"/>
      <c r="BH391" s="102"/>
      <c r="BI391" s="102"/>
      <c r="BJ391" s="102"/>
      <c r="BK391" s="102"/>
      <c r="BL391" s="102"/>
      <c r="BM391" s="102"/>
      <c r="BN391" s="102"/>
      <c r="BO391" s="102"/>
      <c r="BP391" s="102"/>
      <c r="BQ391" s="102"/>
      <c r="BR391" s="102"/>
      <c r="BS391" s="102"/>
      <c r="BT391" s="102"/>
      <c r="BU391" s="102"/>
      <c r="BV391" s="102"/>
      <c r="BW391" s="102"/>
      <c r="BX391" s="102"/>
      <c r="BY391" s="102"/>
      <c r="BZ391" s="102"/>
      <c r="CA391" s="102"/>
      <c r="CB391" s="102"/>
      <c r="CC391" s="102"/>
      <c r="CD391" s="102"/>
      <c r="CE391" s="102"/>
      <c r="CF391" s="102"/>
      <c r="CG391" s="102"/>
      <c r="CH391" s="102"/>
      <c r="CI391" s="102"/>
      <c r="CJ391" s="102"/>
      <c r="CK391" s="102"/>
      <c r="CL391" s="102"/>
      <c r="CM391" s="102"/>
      <c r="CN391" s="102"/>
      <c r="CO391" s="102"/>
      <c r="CP391" s="102"/>
      <c r="CQ391" s="102"/>
      <c r="CR391" s="102"/>
      <c r="CS391" s="102"/>
      <c r="CT391" s="102"/>
      <c r="CU391" s="102"/>
      <c r="CV391" s="102"/>
      <c r="CW391" s="102"/>
      <c r="CX391" s="102"/>
      <c r="CY391" s="102"/>
      <c r="CZ391" s="102"/>
      <c r="DA391" s="102"/>
      <c r="DB391" s="102"/>
      <c r="DC391" s="102"/>
      <c r="DD391" s="102"/>
      <c r="DE391" s="102"/>
      <c r="DF391" s="102"/>
      <c r="DG391" s="102"/>
      <c r="DH391" s="102"/>
      <c r="DI391" s="102"/>
      <c r="DJ391" s="102"/>
      <c r="DK391" s="102"/>
      <c r="DL391" s="102"/>
      <c r="DM391" s="102"/>
      <c r="DN391" s="102"/>
      <c r="DO391" s="102"/>
      <c r="DP391" s="102"/>
      <c r="DQ391" s="102"/>
      <c r="DR391" s="102"/>
      <c r="DS391" s="102"/>
      <c r="DT391" s="102"/>
      <c r="DU391" s="102"/>
      <c r="DV391" s="102"/>
      <c r="DW391" s="102"/>
      <c r="DX391" s="102"/>
      <c r="DY391" s="102"/>
      <c r="DZ391" s="102"/>
      <c r="EA391" s="102"/>
      <c r="EB391" s="102"/>
      <c r="EC391" s="102"/>
      <c r="ED391" s="102"/>
      <c r="EE391" s="102"/>
      <c r="EF391" s="102"/>
      <c r="EG391" s="102"/>
      <c r="EH391" s="102"/>
      <c r="EI391" s="102"/>
      <c r="EJ391" s="102"/>
      <c r="EK391" s="102"/>
      <c r="EL391" s="102"/>
      <c r="EM391" s="102"/>
      <c r="EN391" s="102"/>
      <c r="EO391" s="102"/>
      <c r="EP391" s="102"/>
      <c r="EQ391" s="102"/>
      <c r="ER391" s="102"/>
      <c r="ES391" s="102"/>
      <c r="ET391" s="102"/>
      <c r="EU391" s="102"/>
      <c r="EV391" s="102"/>
      <c r="EW391" s="102"/>
      <c r="EX391" s="102"/>
      <c r="EY391" s="102"/>
      <c r="EZ391" s="102"/>
      <c r="FA391" s="102"/>
      <c r="FB391" s="102"/>
      <c r="FC391" s="102"/>
      <c r="FD391" s="102"/>
      <c r="FE391" s="102"/>
      <c r="FF391" s="102"/>
      <c r="FG391" s="102"/>
      <c r="FH391" s="102"/>
      <c r="FI391" s="102"/>
      <c r="FJ391" s="102"/>
      <c r="FK391" s="102"/>
      <c r="FL391" s="102"/>
      <c r="FM391" s="102"/>
      <c r="FN391" s="102"/>
      <c r="FO391" s="102"/>
      <c r="FP391" s="102"/>
      <c r="FQ391" s="102"/>
      <c r="FR391" s="102"/>
      <c r="FS391" s="102"/>
      <c r="FT391" s="102"/>
      <c r="FU391" s="102"/>
      <c r="FV391" s="102"/>
      <c r="FW391" s="102"/>
      <c r="FX391" s="102"/>
      <c r="FY391" s="102"/>
      <c r="FZ391" s="102"/>
      <c r="GA391" s="102"/>
      <c r="GB391" s="102"/>
      <c r="GC391" s="102"/>
      <c r="GD391" s="102"/>
      <c r="GE391" s="102"/>
      <c r="GF391" s="102"/>
      <c r="GG391" s="102"/>
    </row>
    <row r="392" spans="1:189" s="136" customFormat="1" x14ac:dyDescent="0.25">
      <c r="A392" s="100" t="s">
        <v>97</v>
      </c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  <c r="AJ392" s="102"/>
      <c r="AK392" s="102"/>
      <c r="AL392" s="102"/>
      <c r="AM392" s="102"/>
      <c r="AN392" s="102"/>
      <c r="AO392" s="102"/>
      <c r="AP392" s="102"/>
      <c r="AQ392" s="102"/>
      <c r="AR392" s="102"/>
      <c r="AS392" s="102"/>
      <c r="AT392" s="102"/>
      <c r="AU392" s="102"/>
      <c r="AV392" s="102"/>
      <c r="AW392" s="102"/>
      <c r="AX392" s="102"/>
      <c r="AY392" s="102"/>
      <c r="AZ392" s="102"/>
      <c r="BA392" s="102"/>
      <c r="BB392" s="102"/>
      <c r="BC392" s="102"/>
      <c r="BD392" s="102"/>
      <c r="BE392" s="102"/>
      <c r="BF392" s="102"/>
      <c r="BG392" s="102"/>
      <c r="BH392" s="102"/>
      <c r="BI392" s="102"/>
      <c r="BJ392" s="102"/>
      <c r="BK392" s="102"/>
      <c r="BL392" s="102"/>
      <c r="BM392" s="102"/>
      <c r="BN392" s="102"/>
      <c r="BO392" s="102"/>
      <c r="BP392" s="102"/>
      <c r="BQ392" s="102"/>
      <c r="BR392" s="102"/>
      <c r="BS392" s="102"/>
      <c r="BT392" s="102"/>
      <c r="BU392" s="102"/>
      <c r="BV392" s="102"/>
      <c r="BW392" s="102"/>
      <c r="BX392" s="102"/>
      <c r="BY392" s="102"/>
      <c r="BZ392" s="102"/>
      <c r="CA392" s="102"/>
      <c r="CB392" s="102"/>
      <c r="CC392" s="102"/>
      <c r="CD392" s="102"/>
      <c r="CE392" s="102"/>
      <c r="CF392" s="102"/>
      <c r="CG392" s="102"/>
      <c r="CH392" s="102"/>
      <c r="CI392" s="102"/>
      <c r="CJ392" s="102"/>
      <c r="CK392" s="102"/>
      <c r="CL392" s="102"/>
      <c r="CM392" s="102"/>
      <c r="CN392" s="102"/>
      <c r="CO392" s="102"/>
      <c r="CP392" s="102"/>
      <c r="CQ392" s="102"/>
      <c r="CR392" s="102"/>
      <c r="CS392" s="102"/>
      <c r="CT392" s="102"/>
      <c r="CU392" s="102"/>
      <c r="CV392" s="102"/>
      <c r="CW392" s="102"/>
      <c r="CX392" s="102"/>
      <c r="CY392" s="102"/>
      <c r="CZ392" s="102"/>
      <c r="DA392" s="102"/>
      <c r="DB392" s="102"/>
      <c r="DC392" s="102"/>
      <c r="DD392" s="102"/>
      <c r="DE392" s="102"/>
      <c r="DF392" s="102"/>
      <c r="DG392" s="102"/>
      <c r="DH392" s="102"/>
      <c r="DI392" s="102"/>
      <c r="DJ392" s="102"/>
      <c r="DK392" s="102"/>
      <c r="DL392" s="102"/>
      <c r="DM392" s="102"/>
      <c r="DN392" s="102"/>
      <c r="DO392" s="102"/>
      <c r="DP392" s="102"/>
      <c r="DQ392" s="102"/>
      <c r="DR392" s="102"/>
      <c r="DS392" s="102"/>
      <c r="DT392" s="102"/>
      <c r="DU392" s="102"/>
      <c r="DV392" s="102"/>
      <c r="DW392" s="102"/>
      <c r="DX392" s="102"/>
      <c r="DY392" s="102"/>
      <c r="DZ392" s="102"/>
      <c r="EA392" s="102"/>
      <c r="EB392" s="102"/>
      <c r="EC392" s="102"/>
      <c r="ED392" s="102"/>
      <c r="EE392" s="102"/>
      <c r="EF392" s="102"/>
      <c r="EG392" s="102"/>
      <c r="EH392" s="102"/>
      <c r="EI392" s="102"/>
      <c r="EJ392" s="102"/>
      <c r="EK392" s="102"/>
      <c r="EL392" s="102"/>
      <c r="EM392" s="102"/>
      <c r="EN392" s="102"/>
      <c r="EO392" s="102"/>
      <c r="EP392" s="102"/>
      <c r="EQ392" s="102"/>
      <c r="ER392" s="102"/>
      <c r="ES392" s="102"/>
      <c r="ET392" s="102"/>
      <c r="EU392" s="102"/>
      <c r="EV392" s="102"/>
      <c r="EW392" s="102"/>
      <c r="EX392" s="102"/>
      <c r="EY392" s="102"/>
      <c r="EZ392" s="102"/>
      <c r="FA392" s="102"/>
      <c r="FB392" s="102"/>
      <c r="FC392" s="102"/>
      <c r="FD392" s="102"/>
      <c r="FE392" s="102"/>
      <c r="FF392" s="102"/>
      <c r="FG392" s="102"/>
      <c r="FH392" s="102"/>
      <c r="FI392" s="102"/>
      <c r="FJ392" s="102"/>
      <c r="FK392" s="102"/>
      <c r="FL392" s="102"/>
      <c r="FM392" s="102"/>
      <c r="FN392" s="102"/>
      <c r="FO392" s="102"/>
      <c r="FP392" s="102"/>
      <c r="FQ392" s="102"/>
      <c r="FR392" s="102"/>
      <c r="FS392" s="102"/>
      <c r="FT392" s="102"/>
      <c r="FU392" s="102"/>
      <c r="FV392" s="102"/>
      <c r="FW392" s="102"/>
      <c r="FX392" s="102"/>
      <c r="FY392" s="102"/>
      <c r="FZ392" s="102"/>
      <c r="GA392" s="102"/>
      <c r="GB392" s="102"/>
      <c r="GC392" s="102"/>
      <c r="GD392" s="102"/>
      <c r="GE392" s="102"/>
      <c r="GF392" s="102"/>
      <c r="GG392" s="102"/>
    </row>
    <row r="393" spans="1:189" s="138" customFormat="1" x14ac:dyDescent="0.25">
      <c r="A393" s="137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  <c r="AJ393" s="102"/>
      <c r="AK393" s="102"/>
      <c r="AL393" s="102"/>
      <c r="AM393" s="102"/>
      <c r="AN393" s="102"/>
      <c r="AO393" s="102"/>
      <c r="AP393" s="102"/>
      <c r="AQ393" s="102"/>
      <c r="AR393" s="102"/>
      <c r="AS393" s="102"/>
      <c r="AT393" s="102"/>
      <c r="AU393" s="102"/>
      <c r="AV393" s="102"/>
      <c r="AW393" s="102"/>
      <c r="AX393" s="102"/>
      <c r="AY393" s="102"/>
      <c r="AZ393" s="102"/>
      <c r="BA393" s="102"/>
      <c r="BB393" s="102"/>
      <c r="BC393" s="102"/>
      <c r="BD393" s="102"/>
      <c r="BE393" s="102"/>
      <c r="BF393" s="102"/>
      <c r="BG393" s="102"/>
      <c r="BH393" s="102"/>
      <c r="BI393" s="102"/>
      <c r="BJ393" s="102"/>
      <c r="BK393" s="102"/>
      <c r="BL393" s="102"/>
      <c r="BM393" s="102"/>
      <c r="BN393" s="102"/>
      <c r="BO393" s="102"/>
      <c r="BP393" s="102"/>
      <c r="BQ393" s="102"/>
      <c r="BR393" s="102"/>
      <c r="BS393" s="102"/>
      <c r="BT393" s="102"/>
      <c r="BU393" s="102"/>
      <c r="BV393" s="102"/>
      <c r="BW393" s="102"/>
      <c r="BX393" s="102"/>
      <c r="BY393" s="102"/>
      <c r="BZ393" s="102"/>
      <c r="CA393" s="102"/>
      <c r="CB393" s="102"/>
      <c r="CC393" s="102"/>
      <c r="CD393" s="102"/>
      <c r="CE393" s="102"/>
      <c r="CF393" s="102"/>
      <c r="CG393" s="102"/>
      <c r="CH393" s="102"/>
      <c r="CI393" s="102"/>
      <c r="CJ393" s="102"/>
      <c r="CK393" s="102"/>
      <c r="CL393" s="102"/>
      <c r="CM393" s="102"/>
      <c r="CN393" s="102"/>
      <c r="CO393" s="102"/>
      <c r="CP393" s="102"/>
      <c r="CQ393" s="102"/>
      <c r="CR393" s="102"/>
      <c r="CS393" s="102"/>
      <c r="CT393" s="102"/>
      <c r="CU393" s="102"/>
      <c r="CV393" s="102"/>
      <c r="CW393" s="102"/>
      <c r="CX393" s="102"/>
      <c r="CY393" s="102"/>
      <c r="CZ393" s="102"/>
      <c r="DA393" s="102"/>
      <c r="DB393" s="102"/>
      <c r="DC393" s="102"/>
      <c r="DD393" s="102"/>
      <c r="DE393" s="102"/>
      <c r="DF393" s="102"/>
      <c r="DG393" s="102"/>
      <c r="DH393" s="102"/>
      <c r="DI393" s="102"/>
      <c r="DJ393" s="102"/>
      <c r="DK393" s="102"/>
      <c r="DL393" s="102"/>
      <c r="DM393" s="102"/>
      <c r="DN393" s="102"/>
      <c r="DO393" s="102"/>
      <c r="DP393" s="102"/>
      <c r="DQ393" s="102"/>
      <c r="DR393" s="102"/>
      <c r="DS393" s="102"/>
      <c r="DT393" s="102"/>
      <c r="DU393" s="102"/>
      <c r="DV393" s="102"/>
      <c r="DW393" s="102"/>
      <c r="DX393" s="102"/>
      <c r="DY393" s="102"/>
      <c r="DZ393" s="102"/>
      <c r="EA393" s="102"/>
      <c r="EB393" s="102"/>
      <c r="EC393" s="102"/>
      <c r="ED393" s="102"/>
      <c r="EE393" s="102"/>
      <c r="EF393" s="102"/>
      <c r="EG393" s="102"/>
      <c r="EH393" s="102"/>
      <c r="EI393" s="102"/>
      <c r="EJ393" s="102"/>
      <c r="EK393" s="102"/>
      <c r="EL393" s="102"/>
      <c r="EM393" s="102"/>
      <c r="EN393" s="102"/>
      <c r="EO393" s="102"/>
      <c r="EP393" s="102"/>
      <c r="EQ393" s="102"/>
      <c r="ER393" s="102"/>
      <c r="ES393" s="102"/>
      <c r="ET393" s="102"/>
      <c r="EU393" s="102"/>
      <c r="EV393" s="102"/>
      <c r="EW393" s="102"/>
      <c r="EX393" s="102"/>
      <c r="EY393" s="102"/>
      <c r="EZ393" s="102"/>
      <c r="FA393" s="102"/>
      <c r="FB393" s="102"/>
      <c r="FC393" s="102"/>
      <c r="FD393" s="102"/>
      <c r="FE393" s="102"/>
      <c r="FF393" s="102"/>
      <c r="FG393" s="102"/>
      <c r="FH393" s="102"/>
      <c r="FI393" s="102"/>
      <c r="FJ393" s="102"/>
      <c r="FK393" s="102"/>
      <c r="FL393" s="102"/>
      <c r="FM393" s="102"/>
      <c r="FN393" s="102"/>
      <c r="FO393" s="102"/>
      <c r="FP393" s="102"/>
      <c r="FQ393" s="102"/>
      <c r="FR393" s="102"/>
      <c r="FS393" s="102"/>
      <c r="FT393" s="102"/>
      <c r="FU393" s="102"/>
      <c r="FV393" s="102"/>
      <c r="FW393" s="102"/>
      <c r="FX393" s="102"/>
      <c r="FY393" s="102"/>
      <c r="FZ393" s="102"/>
      <c r="GA393" s="102"/>
      <c r="GB393" s="102"/>
      <c r="GC393" s="102"/>
      <c r="GD393" s="102"/>
      <c r="GE393" s="102"/>
      <c r="GF393" s="102"/>
      <c r="GG393" s="102"/>
    </row>
    <row r="394" spans="1:189" x14ac:dyDescent="0.25">
      <c r="A394" s="138" t="s">
        <v>98</v>
      </c>
    </row>
    <row r="395" spans="1:189" s="101" customFormat="1" x14ac:dyDescent="0.25">
      <c r="A395" s="139" t="s">
        <v>423</v>
      </c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102"/>
      <c r="AJ395" s="102"/>
      <c r="AK395" s="102"/>
      <c r="AL395" s="102"/>
      <c r="AM395" s="102"/>
      <c r="AN395" s="102"/>
      <c r="AO395" s="102"/>
      <c r="AP395" s="102"/>
      <c r="AQ395" s="102"/>
      <c r="AR395" s="102"/>
      <c r="AS395" s="102"/>
      <c r="AT395" s="102"/>
      <c r="AU395" s="102"/>
      <c r="AV395" s="102"/>
      <c r="AW395" s="102"/>
      <c r="AX395" s="102"/>
      <c r="AY395" s="102"/>
      <c r="AZ395" s="102"/>
      <c r="BA395" s="102"/>
      <c r="BB395" s="102"/>
      <c r="BC395" s="102"/>
      <c r="BD395" s="102"/>
      <c r="BE395" s="102"/>
      <c r="BF395" s="102"/>
      <c r="BG395" s="102"/>
      <c r="BH395" s="102"/>
      <c r="BI395" s="102"/>
      <c r="BJ395" s="102"/>
      <c r="BK395" s="102"/>
      <c r="BL395" s="102"/>
      <c r="BM395" s="102"/>
      <c r="BN395" s="102"/>
      <c r="BO395" s="102"/>
      <c r="BP395" s="102"/>
      <c r="BQ395" s="102"/>
      <c r="BR395" s="102"/>
      <c r="BS395" s="102"/>
      <c r="BT395" s="102"/>
      <c r="BU395" s="102"/>
      <c r="BV395" s="102"/>
      <c r="BW395" s="102"/>
      <c r="BX395" s="102"/>
      <c r="BY395" s="102"/>
      <c r="BZ395" s="102"/>
      <c r="CA395" s="102"/>
      <c r="CB395" s="102"/>
      <c r="CC395" s="102"/>
      <c r="CD395" s="102"/>
      <c r="CE395" s="102"/>
      <c r="CF395" s="102"/>
      <c r="CG395" s="102"/>
      <c r="CH395" s="102"/>
      <c r="CI395" s="102"/>
      <c r="CJ395" s="102"/>
      <c r="CK395" s="102"/>
      <c r="CL395" s="102"/>
      <c r="CM395" s="102"/>
      <c r="CN395" s="102"/>
      <c r="CO395" s="102"/>
      <c r="CP395" s="102"/>
      <c r="CQ395" s="102"/>
      <c r="CR395" s="102"/>
      <c r="CS395" s="102"/>
      <c r="CT395" s="102"/>
      <c r="CU395" s="102"/>
      <c r="CV395" s="102"/>
      <c r="CW395" s="102"/>
      <c r="CX395" s="102"/>
      <c r="CY395" s="102"/>
      <c r="CZ395" s="102"/>
      <c r="DA395" s="102"/>
      <c r="DB395" s="102"/>
      <c r="DC395" s="102"/>
      <c r="DD395" s="102"/>
      <c r="DE395" s="102"/>
      <c r="DF395" s="102"/>
      <c r="DG395" s="102"/>
      <c r="DH395" s="102"/>
      <c r="DI395" s="102"/>
      <c r="DJ395" s="102"/>
      <c r="DK395" s="102"/>
      <c r="DL395" s="102"/>
      <c r="DM395" s="102"/>
      <c r="DN395" s="102"/>
      <c r="DO395" s="102"/>
      <c r="DP395" s="102"/>
      <c r="DQ395" s="102"/>
      <c r="DR395" s="102"/>
      <c r="DS395" s="102"/>
      <c r="DT395" s="102"/>
      <c r="DU395" s="102"/>
      <c r="DV395" s="102"/>
      <c r="DW395" s="102"/>
      <c r="DX395" s="102"/>
      <c r="DY395" s="102"/>
      <c r="DZ395" s="102"/>
      <c r="EA395" s="102"/>
      <c r="EB395" s="102"/>
      <c r="EC395" s="102"/>
      <c r="ED395" s="102"/>
      <c r="EE395" s="102"/>
      <c r="EF395" s="102"/>
      <c r="EG395" s="102"/>
      <c r="EH395" s="102"/>
      <c r="EI395" s="102"/>
      <c r="EJ395" s="102"/>
      <c r="EK395" s="102"/>
      <c r="EL395" s="102"/>
      <c r="EM395" s="102"/>
      <c r="EN395" s="102"/>
      <c r="EO395" s="102"/>
      <c r="EP395" s="102"/>
      <c r="EQ395" s="102"/>
      <c r="ER395" s="102"/>
      <c r="ES395" s="102"/>
      <c r="ET395" s="102"/>
      <c r="EU395" s="102"/>
      <c r="EV395" s="102"/>
      <c r="EW395" s="102"/>
      <c r="EX395" s="102"/>
      <c r="EY395" s="102"/>
      <c r="EZ395" s="102"/>
      <c r="FA395" s="102"/>
      <c r="FB395" s="102"/>
      <c r="FC395" s="102"/>
      <c r="FD395" s="102"/>
      <c r="FE395" s="102"/>
      <c r="FF395" s="102"/>
      <c r="FG395" s="102"/>
      <c r="FH395" s="102"/>
      <c r="FI395" s="102"/>
      <c r="FJ395" s="102"/>
      <c r="FK395" s="102"/>
      <c r="FL395" s="102"/>
      <c r="FM395" s="102"/>
      <c r="FN395" s="102"/>
      <c r="FO395" s="102"/>
      <c r="FP395" s="102"/>
      <c r="FQ395" s="102"/>
      <c r="FR395" s="102"/>
      <c r="FS395" s="102"/>
      <c r="FT395" s="102"/>
      <c r="FU395" s="102"/>
      <c r="FV395" s="102"/>
      <c r="FW395" s="102"/>
      <c r="FX395" s="102"/>
      <c r="FY395" s="102"/>
      <c r="FZ395" s="102"/>
      <c r="GA395" s="102"/>
      <c r="GB395" s="102"/>
      <c r="GC395" s="102"/>
      <c r="GD395" s="102"/>
      <c r="GE395" s="102"/>
      <c r="GF395" s="102"/>
      <c r="GG395" s="102"/>
    </row>
    <row r="396" spans="1:189" s="101" customFormat="1" x14ac:dyDescent="0.25">
      <c r="A396" s="140" t="s">
        <v>424</v>
      </c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102"/>
      <c r="AJ396" s="102"/>
      <c r="AK396" s="102"/>
      <c r="AL396" s="102"/>
      <c r="AM396" s="102"/>
      <c r="AN396" s="102"/>
      <c r="AO396" s="102"/>
      <c r="AP396" s="102"/>
      <c r="AQ396" s="102"/>
      <c r="AR396" s="102"/>
      <c r="AS396" s="102"/>
      <c r="AT396" s="102"/>
      <c r="AU396" s="102"/>
      <c r="AV396" s="102"/>
      <c r="AW396" s="102"/>
      <c r="AX396" s="102"/>
      <c r="AY396" s="102"/>
      <c r="AZ396" s="102"/>
      <c r="BA396" s="102"/>
      <c r="BB396" s="102"/>
      <c r="BC396" s="102"/>
      <c r="BD396" s="102"/>
      <c r="BE396" s="102"/>
      <c r="BF396" s="102"/>
      <c r="BG396" s="102"/>
      <c r="BH396" s="102"/>
      <c r="BI396" s="102"/>
      <c r="BJ396" s="102"/>
      <c r="BK396" s="102"/>
      <c r="BL396" s="102"/>
      <c r="BM396" s="102"/>
      <c r="BN396" s="102"/>
      <c r="BO396" s="102"/>
      <c r="BP396" s="102"/>
      <c r="BQ396" s="102"/>
      <c r="BR396" s="102"/>
      <c r="BS396" s="102"/>
      <c r="BT396" s="102"/>
      <c r="BU396" s="102"/>
      <c r="BV396" s="102"/>
      <c r="BW396" s="102"/>
      <c r="BX396" s="102"/>
      <c r="BY396" s="102"/>
      <c r="BZ396" s="102"/>
      <c r="CA396" s="102"/>
      <c r="CB396" s="102"/>
      <c r="CC396" s="102"/>
      <c r="CD396" s="102"/>
      <c r="CE396" s="102"/>
      <c r="CF396" s="102"/>
      <c r="CG396" s="102"/>
      <c r="CH396" s="102"/>
      <c r="CI396" s="102"/>
      <c r="CJ396" s="102"/>
      <c r="CK396" s="102"/>
      <c r="CL396" s="102"/>
      <c r="CM396" s="102"/>
      <c r="CN396" s="102"/>
      <c r="CO396" s="102"/>
      <c r="CP396" s="102"/>
      <c r="CQ396" s="102"/>
      <c r="CR396" s="102"/>
      <c r="CS396" s="102"/>
      <c r="CT396" s="102"/>
      <c r="CU396" s="102"/>
      <c r="CV396" s="102"/>
      <c r="CW396" s="102"/>
      <c r="CX396" s="102"/>
      <c r="CY396" s="102"/>
      <c r="CZ396" s="102"/>
      <c r="DA396" s="102"/>
      <c r="DB396" s="102"/>
      <c r="DC396" s="102"/>
      <c r="DD396" s="102"/>
      <c r="DE396" s="102"/>
      <c r="DF396" s="102"/>
      <c r="DG396" s="102"/>
      <c r="DH396" s="102"/>
      <c r="DI396" s="102"/>
      <c r="DJ396" s="102"/>
      <c r="DK396" s="102"/>
      <c r="DL396" s="102"/>
      <c r="DM396" s="102"/>
      <c r="DN396" s="102"/>
      <c r="DO396" s="102"/>
      <c r="DP396" s="102"/>
      <c r="DQ396" s="102"/>
      <c r="DR396" s="102"/>
      <c r="DS396" s="102"/>
      <c r="DT396" s="102"/>
      <c r="DU396" s="102"/>
      <c r="DV396" s="102"/>
      <c r="DW396" s="102"/>
      <c r="DX396" s="102"/>
      <c r="DY396" s="102"/>
      <c r="DZ396" s="102"/>
      <c r="EA396" s="102"/>
      <c r="EB396" s="102"/>
      <c r="EC396" s="102"/>
      <c r="ED396" s="102"/>
      <c r="EE396" s="102"/>
      <c r="EF396" s="102"/>
      <c r="EG396" s="102"/>
      <c r="EH396" s="102"/>
      <c r="EI396" s="102"/>
      <c r="EJ396" s="102"/>
      <c r="EK396" s="102"/>
      <c r="EL396" s="102"/>
      <c r="EM396" s="102"/>
      <c r="EN396" s="102"/>
      <c r="EO396" s="102"/>
      <c r="EP396" s="102"/>
      <c r="EQ396" s="102"/>
      <c r="ER396" s="102"/>
      <c r="ES396" s="102"/>
      <c r="ET396" s="102"/>
      <c r="EU396" s="102"/>
      <c r="EV396" s="102"/>
      <c r="EW396" s="102"/>
      <c r="EX396" s="102"/>
      <c r="EY396" s="102"/>
      <c r="EZ396" s="102"/>
      <c r="FA396" s="102"/>
      <c r="FB396" s="102"/>
      <c r="FC396" s="102"/>
      <c r="FD396" s="102"/>
      <c r="FE396" s="102"/>
      <c r="FF396" s="102"/>
      <c r="FG396" s="102"/>
      <c r="FH396" s="102"/>
      <c r="FI396" s="102"/>
      <c r="FJ396" s="102"/>
      <c r="FK396" s="102"/>
      <c r="FL396" s="102"/>
      <c r="FM396" s="102"/>
      <c r="FN396" s="102"/>
      <c r="FO396" s="102"/>
      <c r="FP396" s="102"/>
      <c r="FQ396" s="102"/>
      <c r="FR396" s="102"/>
      <c r="FS396" s="102"/>
      <c r="FT396" s="102"/>
      <c r="FU396" s="102"/>
      <c r="FV396" s="102"/>
      <c r="FW396" s="102"/>
      <c r="FX396" s="102"/>
      <c r="FY396" s="102"/>
      <c r="FZ396" s="102"/>
      <c r="GA396" s="102"/>
      <c r="GB396" s="102"/>
      <c r="GC396" s="102"/>
      <c r="GD396" s="102"/>
      <c r="GE396" s="102"/>
      <c r="GF396" s="102"/>
      <c r="GG396" s="102"/>
    </row>
    <row r="397" spans="1:189" s="101" customFormat="1" x14ac:dyDescent="0.25">
      <c r="A397" s="141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102"/>
      <c r="AJ397" s="102"/>
      <c r="AK397" s="102"/>
      <c r="AL397" s="102"/>
      <c r="AM397" s="102"/>
      <c r="AN397" s="102"/>
      <c r="AO397" s="102"/>
      <c r="AP397" s="102"/>
      <c r="AQ397" s="102"/>
      <c r="AR397" s="102"/>
      <c r="AS397" s="102"/>
      <c r="AT397" s="102"/>
      <c r="AU397" s="102"/>
      <c r="AV397" s="102"/>
      <c r="AW397" s="102"/>
      <c r="AX397" s="102"/>
      <c r="AY397" s="102"/>
      <c r="AZ397" s="102"/>
      <c r="BA397" s="102"/>
      <c r="BB397" s="102"/>
      <c r="BC397" s="102"/>
      <c r="BD397" s="102"/>
      <c r="BE397" s="102"/>
      <c r="BF397" s="102"/>
      <c r="BG397" s="102"/>
      <c r="BH397" s="102"/>
      <c r="BI397" s="102"/>
      <c r="BJ397" s="102"/>
      <c r="BK397" s="102"/>
      <c r="BL397" s="102"/>
      <c r="BM397" s="102"/>
      <c r="BN397" s="102"/>
      <c r="BO397" s="102"/>
      <c r="BP397" s="102"/>
      <c r="BQ397" s="102"/>
      <c r="BR397" s="102"/>
      <c r="BS397" s="102"/>
      <c r="BT397" s="102"/>
      <c r="BU397" s="102"/>
      <c r="BV397" s="102"/>
      <c r="BW397" s="102"/>
      <c r="BX397" s="102"/>
      <c r="BY397" s="102"/>
      <c r="BZ397" s="102"/>
      <c r="CA397" s="102"/>
      <c r="CB397" s="102"/>
      <c r="CC397" s="102"/>
      <c r="CD397" s="102"/>
      <c r="CE397" s="102"/>
      <c r="CF397" s="102"/>
      <c r="CG397" s="102"/>
      <c r="CH397" s="102"/>
      <c r="CI397" s="102"/>
      <c r="CJ397" s="102"/>
      <c r="CK397" s="102"/>
      <c r="CL397" s="102"/>
      <c r="CM397" s="102"/>
      <c r="CN397" s="102"/>
      <c r="CO397" s="102"/>
      <c r="CP397" s="102"/>
      <c r="CQ397" s="102"/>
      <c r="CR397" s="102"/>
      <c r="CS397" s="102"/>
      <c r="CT397" s="102"/>
      <c r="CU397" s="102"/>
      <c r="CV397" s="102"/>
      <c r="CW397" s="102"/>
      <c r="CX397" s="102"/>
      <c r="CY397" s="102"/>
      <c r="CZ397" s="102"/>
      <c r="DA397" s="102"/>
      <c r="DB397" s="102"/>
      <c r="DC397" s="102"/>
      <c r="DD397" s="102"/>
      <c r="DE397" s="102"/>
      <c r="DF397" s="102"/>
      <c r="DG397" s="102"/>
      <c r="DH397" s="102"/>
      <c r="DI397" s="102"/>
      <c r="DJ397" s="102"/>
      <c r="DK397" s="102"/>
      <c r="DL397" s="102"/>
      <c r="DM397" s="102"/>
      <c r="DN397" s="102"/>
      <c r="DO397" s="102"/>
      <c r="DP397" s="102"/>
      <c r="DQ397" s="102"/>
      <c r="DR397" s="102"/>
      <c r="DS397" s="102"/>
      <c r="DT397" s="102"/>
      <c r="DU397" s="102"/>
      <c r="DV397" s="102"/>
      <c r="DW397" s="102"/>
      <c r="DX397" s="102"/>
      <c r="DY397" s="102"/>
      <c r="DZ397" s="102"/>
      <c r="EA397" s="102"/>
      <c r="EB397" s="102"/>
      <c r="EC397" s="102"/>
      <c r="ED397" s="102"/>
      <c r="EE397" s="102"/>
      <c r="EF397" s="102"/>
      <c r="EG397" s="102"/>
      <c r="EH397" s="102"/>
      <c r="EI397" s="102"/>
      <c r="EJ397" s="102"/>
      <c r="EK397" s="102"/>
      <c r="EL397" s="102"/>
      <c r="EM397" s="102"/>
      <c r="EN397" s="102"/>
      <c r="EO397" s="102"/>
      <c r="EP397" s="102"/>
      <c r="EQ397" s="102"/>
      <c r="ER397" s="102"/>
      <c r="ES397" s="102"/>
      <c r="ET397" s="102"/>
      <c r="EU397" s="102"/>
      <c r="EV397" s="102"/>
      <c r="EW397" s="102"/>
      <c r="EX397" s="102"/>
      <c r="EY397" s="102"/>
      <c r="EZ397" s="102"/>
      <c r="FA397" s="102"/>
      <c r="FB397" s="102"/>
      <c r="FC397" s="102"/>
      <c r="FD397" s="102"/>
      <c r="FE397" s="102"/>
      <c r="FF397" s="102"/>
      <c r="FG397" s="102"/>
      <c r="FH397" s="102"/>
      <c r="FI397" s="102"/>
      <c r="FJ397" s="102"/>
      <c r="FK397" s="102"/>
      <c r="FL397" s="102"/>
      <c r="FM397" s="102"/>
      <c r="FN397" s="102"/>
      <c r="FO397" s="102"/>
      <c r="FP397" s="102"/>
      <c r="FQ397" s="102"/>
      <c r="FR397" s="102"/>
      <c r="FS397" s="102"/>
      <c r="FT397" s="102"/>
      <c r="FU397" s="102"/>
      <c r="FV397" s="102"/>
      <c r="FW397" s="102"/>
      <c r="FX397" s="102"/>
      <c r="FY397" s="102"/>
      <c r="FZ397" s="102"/>
      <c r="GA397" s="102"/>
      <c r="GB397" s="102"/>
      <c r="GC397" s="102"/>
      <c r="GD397" s="102"/>
      <c r="GE397" s="102"/>
      <c r="GF397" s="102"/>
      <c r="GG397" s="102"/>
    </row>
    <row r="398" spans="1:189" s="101" customFormat="1" x14ac:dyDescent="0.25">
      <c r="A398" s="138" t="s">
        <v>107</v>
      </c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102"/>
      <c r="AJ398" s="102"/>
      <c r="AK398" s="102"/>
      <c r="AL398" s="102"/>
      <c r="AM398" s="102"/>
      <c r="AN398" s="102"/>
      <c r="AO398" s="102"/>
      <c r="AP398" s="102"/>
      <c r="AQ398" s="102"/>
      <c r="AR398" s="102"/>
      <c r="AS398" s="102"/>
      <c r="AT398" s="102"/>
      <c r="AU398" s="102"/>
      <c r="AV398" s="102"/>
      <c r="AW398" s="102"/>
      <c r="AX398" s="102"/>
      <c r="AY398" s="102"/>
      <c r="AZ398" s="102"/>
      <c r="BA398" s="102"/>
      <c r="BB398" s="102"/>
      <c r="BC398" s="102"/>
      <c r="BD398" s="102"/>
      <c r="BE398" s="102"/>
      <c r="BF398" s="102"/>
      <c r="BG398" s="102"/>
      <c r="BH398" s="102"/>
      <c r="BI398" s="102"/>
      <c r="BJ398" s="102"/>
      <c r="BK398" s="102"/>
      <c r="BL398" s="102"/>
      <c r="BM398" s="102"/>
      <c r="BN398" s="102"/>
      <c r="BO398" s="102"/>
      <c r="BP398" s="102"/>
      <c r="BQ398" s="102"/>
      <c r="BR398" s="102"/>
      <c r="BS398" s="102"/>
      <c r="BT398" s="102"/>
      <c r="BU398" s="102"/>
      <c r="BV398" s="102"/>
      <c r="BW398" s="102"/>
      <c r="BX398" s="102"/>
      <c r="BY398" s="102"/>
      <c r="BZ398" s="102"/>
      <c r="CA398" s="102"/>
      <c r="CB398" s="102"/>
      <c r="CC398" s="102"/>
      <c r="CD398" s="102"/>
      <c r="CE398" s="102"/>
      <c r="CF398" s="102"/>
      <c r="CG398" s="102"/>
      <c r="CH398" s="102"/>
      <c r="CI398" s="102"/>
      <c r="CJ398" s="102"/>
      <c r="CK398" s="102"/>
      <c r="CL398" s="102"/>
      <c r="CM398" s="102"/>
      <c r="CN398" s="102"/>
      <c r="CO398" s="102"/>
      <c r="CP398" s="102"/>
      <c r="CQ398" s="102"/>
      <c r="CR398" s="102"/>
      <c r="CS398" s="102"/>
      <c r="CT398" s="102"/>
      <c r="CU398" s="102"/>
      <c r="CV398" s="102"/>
      <c r="CW398" s="102"/>
      <c r="CX398" s="102"/>
      <c r="CY398" s="102"/>
      <c r="CZ398" s="102"/>
      <c r="DA398" s="102"/>
      <c r="DB398" s="102"/>
      <c r="DC398" s="102"/>
      <c r="DD398" s="102"/>
      <c r="DE398" s="102"/>
      <c r="DF398" s="102"/>
      <c r="DG398" s="102"/>
      <c r="DH398" s="102"/>
      <c r="DI398" s="102"/>
      <c r="DJ398" s="102"/>
      <c r="DK398" s="102"/>
      <c r="DL398" s="102"/>
      <c r="DM398" s="102"/>
      <c r="DN398" s="102"/>
      <c r="DO398" s="102"/>
      <c r="DP398" s="102"/>
      <c r="DQ398" s="102"/>
      <c r="DR398" s="102"/>
      <c r="DS398" s="102"/>
      <c r="DT398" s="102"/>
      <c r="DU398" s="102"/>
      <c r="DV398" s="102"/>
      <c r="DW398" s="102"/>
      <c r="DX398" s="102"/>
      <c r="DY398" s="102"/>
      <c r="DZ398" s="102"/>
      <c r="EA398" s="102"/>
      <c r="EB398" s="102"/>
      <c r="EC398" s="102"/>
      <c r="ED398" s="102"/>
      <c r="EE398" s="102"/>
      <c r="EF398" s="102"/>
      <c r="EG398" s="102"/>
      <c r="EH398" s="102"/>
      <c r="EI398" s="102"/>
      <c r="EJ398" s="102"/>
      <c r="EK398" s="102"/>
      <c r="EL398" s="102"/>
      <c r="EM398" s="102"/>
      <c r="EN398" s="102"/>
      <c r="EO398" s="102"/>
      <c r="EP398" s="102"/>
      <c r="EQ398" s="102"/>
      <c r="ER398" s="102"/>
      <c r="ES398" s="102"/>
      <c r="ET398" s="102"/>
      <c r="EU398" s="102"/>
      <c r="EV398" s="102"/>
      <c r="EW398" s="102"/>
      <c r="EX398" s="102"/>
      <c r="EY398" s="102"/>
      <c r="EZ398" s="102"/>
      <c r="FA398" s="102"/>
      <c r="FB398" s="102"/>
      <c r="FC398" s="102"/>
      <c r="FD398" s="102"/>
      <c r="FE398" s="102"/>
      <c r="FF398" s="102"/>
      <c r="FG398" s="102"/>
      <c r="FH398" s="102"/>
      <c r="FI398" s="102"/>
      <c r="FJ398" s="102"/>
      <c r="FK398" s="102"/>
      <c r="FL398" s="102"/>
      <c r="FM398" s="102"/>
      <c r="FN398" s="102"/>
      <c r="FO398" s="102"/>
      <c r="FP398" s="102"/>
      <c r="FQ398" s="102"/>
      <c r="FR398" s="102"/>
      <c r="FS398" s="102"/>
      <c r="FT398" s="102"/>
      <c r="FU398" s="102"/>
      <c r="FV398" s="102"/>
      <c r="FW398" s="102"/>
      <c r="FX398" s="102"/>
      <c r="FY398" s="102"/>
      <c r="FZ398" s="102"/>
      <c r="GA398" s="102"/>
      <c r="GB398" s="102"/>
      <c r="GC398" s="102"/>
      <c r="GD398" s="102"/>
      <c r="GE398" s="102"/>
      <c r="GF398" s="102"/>
      <c r="GG398" s="102"/>
    </row>
    <row r="399" spans="1:189" s="101" customFormat="1" x14ac:dyDescent="0.25">
      <c r="A399" s="138" t="s">
        <v>425</v>
      </c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102"/>
      <c r="AJ399" s="102"/>
      <c r="AK399" s="102"/>
      <c r="AL399" s="102"/>
      <c r="AM399" s="102"/>
      <c r="AN399" s="102"/>
      <c r="AO399" s="102"/>
      <c r="AP399" s="102"/>
      <c r="AQ399" s="102"/>
      <c r="AR399" s="102"/>
      <c r="AS399" s="102"/>
      <c r="AT399" s="102"/>
      <c r="AU399" s="102"/>
      <c r="AV399" s="102"/>
      <c r="AW399" s="102"/>
      <c r="AX399" s="102"/>
      <c r="AY399" s="102"/>
      <c r="AZ399" s="102"/>
      <c r="BA399" s="102"/>
      <c r="BB399" s="102"/>
      <c r="BC399" s="102"/>
      <c r="BD399" s="102"/>
      <c r="BE399" s="102"/>
      <c r="BF399" s="102"/>
      <c r="BG399" s="102"/>
      <c r="BH399" s="102"/>
      <c r="BI399" s="102"/>
      <c r="BJ399" s="102"/>
      <c r="BK399" s="102"/>
      <c r="BL399" s="102"/>
      <c r="BM399" s="102"/>
      <c r="BN399" s="102"/>
      <c r="BO399" s="102"/>
      <c r="BP399" s="102"/>
      <c r="BQ399" s="102"/>
      <c r="BR399" s="102"/>
      <c r="BS399" s="102"/>
      <c r="BT399" s="102"/>
      <c r="BU399" s="102"/>
      <c r="BV399" s="102"/>
      <c r="BW399" s="102"/>
      <c r="BX399" s="102"/>
      <c r="BY399" s="102"/>
      <c r="BZ399" s="102"/>
      <c r="CA399" s="102"/>
      <c r="CB399" s="102"/>
      <c r="CC399" s="102"/>
      <c r="CD399" s="102"/>
      <c r="CE399" s="102"/>
      <c r="CF399" s="102"/>
      <c r="CG399" s="102"/>
      <c r="CH399" s="102"/>
      <c r="CI399" s="102"/>
      <c r="CJ399" s="102"/>
      <c r="CK399" s="102"/>
      <c r="CL399" s="102"/>
      <c r="CM399" s="102"/>
      <c r="CN399" s="102"/>
      <c r="CO399" s="102"/>
      <c r="CP399" s="102"/>
      <c r="CQ399" s="102"/>
      <c r="CR399" s="102"/>
      <c r="CS399" s="102"/>
      <c r="CT399" s="102"/>
      <c r="CU399" s="102"/>
      <c r="CV399" s="102"/>
      <c r="CW399" s="102"/>
      <c r="CX399" s="102"/>
      <c r="CY399" s="102"/>
      <c r="CZ399" s="102"/>
      <c r="DA399" s="102"/>
      <c r="DB399" s="102"/>
      <c r="DC399" s="102"/>
      <c r="DD399" s="102"/>
      <c r="DE399" s="102"/>
      <c r="DF399" s="102"/>
      <c r="DG399" s="102"/>
      <c r="DH399" s="102"/>
      <c r="DI399" s="102"/>
      <c r="DJ399" s="102"/>
      <c r="DK399" s="102"/>
      <c r="DL399" s="102"/>
      <c r="DM399" s="102"/>
      <c r="DN399" s="102"/>
      <c r="DO399" s="102"/>
      <c r="DP399" s="102"/>
      <c r="DQ399" s="102"/>
      <c r="DR399" s="102"/>
      <c r="DS399" s="102"/>
      <c r="DT399" s="102"/>
      <c r="DU399" s="102"/>
      <c r="DV399" s="102"/>
      <c r="DW399" s="102"/>
      <c r="DX399" s="102"/>
      <c r="DY399" s="102"/>
      <c r="DZ399" s="102"/>
      <c r="EA399" s="102"/>
      <c r="EB399" s="102"/>
      <c r="EC399" s="102"/>
      <c r="ED399" s="102"/>
      <c r="EE399" s="102"/>
      <c r="EF399" s="102"/>
      <c r="EG399" s="102"/>
      <c r="EH399" s="102"/>
      <c r="EI399" s="102"/>
      <c r="EJ399" s="102"/>
      <c r="EK399" s="102"/>
      <c r="EL399" s="102"/>
      <c r="EM399" s="102"/>
      <c r="EN399" s="102"/>
      <c r="EO399" s="102"/>
      <c r="EP399" s="102"/>
      <c r="EQ399" s="102"/>
      <c r="ER399" s="102"/>
      <c r="ES399" s="102"/>
      <c r="ET399" s="102"/>
      <c r="EU399" s="102"/>
      <c r="EV399" s="102"/>
      <c r="EW399" s="102"/>
      <c r="EX399" s="102"/>
      <c r="EY399" s="102"/>
      <c r="EZ399" s="102"/>
      <c r="FA399" s="102"/>
      <c r="FB399" s="102"/>
      <c r="FC399" s="102"/>
      <c r="FD399" s="102"/>
      <c r="FE399" s="102"/>
      <c r="FF399" s="102"/>
      <c r="FG399" s="102"/>
      <c r="FH399" s="102"/>
      <c r="FI399" s="102"/>
      <c r="FJ399" s="102"/>
      <c r="FK399" s="102"/>
      <c r="FL399" s="102"/>
      <c r="FM399" s="102"/>
      <c r="FN399" s="102"/>
      <c r="FO399" s="102"/>
      <c r="FP399" s="102"/>
      <c r="FQ399" s="102"/>
      <c r="FR399" s="102"/>
      <c r="FS399" s="102"/>
      <c r="FT399" s="102"/>
      <c r="FU399" s="102"/>
      <c r="FV399" s="102"/>
      <c r="FW399" s="102"/>
      <c r="FX399" s="102"/>
      <c r="FY399" s="102"/>
      <c r="FZ399" s="102"/>
      <c r="GA399" s="102"/>
      <c r="GB399" s="102"/>
      <c r="GC399" s="102"/>
      <c r="GD399" s="102"/>
      <c r="GE399" s="102"/>
      <c r="GF399" s="102"/>
      <c r="GG399" s="102"/>
    </row>
    <row r="400" spans="1:189" s="101" customFormat="1" x14ac:dyDescent="0.25">
      <c r="A400" s="138" t="s">
        <v>426</v>
      </c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  <c r="AJ400" s="102"/>
      <c r="AK400" s="102"/>
      <c r="AL400" s="102"/>
      <c r="AM400" s="102"/>
      <c r="AN400" s="102"/>
      <c r="AO400" s="102"/>
      <c r="AP400" s="102"/>
      <c r="AQ400" s="102"/>
      <c r="AR400" s="102"/>
      <c r="AS400" s="102"/>
      <c r="AT400" s="102"/>
      <c r="AU400" s="102"/>
      <c r="AV400" s="102"/>
      <c r="AW400" s="102"/>
      <c r="AX400" s="102"/>
      <c r="AY400" s="102"/>
      <c r="AZ400" s="102"/>
      <c r="BA400" s="102"/>
      <c r="BB400" s="102"/>
      <c r="BC400" s="102"/>
      <c r="BD400" s="102"/>
      <c r="BE400" s="102"/>
      <c r="BF400" s="102"/>
      <c r="BG400" s="102"/>
      <c r="BH400" s="102"/>
      <c r="BI400" s="102"/>
      <c r="BJ400" s="102"/>
      <c r="BK400" s="102"/>
      <c r="BL400" s="102"/>
      <c r="BM400" s="102"/>
      <c r="BN400" s="102"/>
      <c r="BO400" s="102"/>
      <c r="BP400" s="102"/>
      <c r="BQ400" s="102"/>
      <c r="BR400" s="102"/>
      <c r="BS400" s="102"/>
      <c r="BT400" s="102"/>
      <c r="BU400" s="102"/>
      <c r="BV400" s="102"/>
      <c r="BW400" s="102"/>
      <c r="BX400" s="102"/>
      <c r="BY400" s="102"/>
      <c r="BZ400" s="102"/>
      <c r="CA400" s="102"/>
      <c r="CB400" s="102"/>
      <c r="CC400" s="102"/>
      <c r="CD400" s="102"/>
      <c r="CE400" s="102"/>
      <c r="CF400" s="102"/>
      <c r="CG400" s="102"/>
      <c r="CH400" s="102"/>
      <c r="CI400" s="102"/>
      <c r="CJ400" s="102"/>
      <c r="CK400" s="102"/>
      <c r="CL400" s="102"/>
      <c r="CM400" s="102"/>
      <c r="CN400" s="102"/>
      <c r="CO400" s="102"/>
      <c r="CP400" s="102"/>
      <c r="CQ400" s="102"/>
      <c r="CR400" s="102"/>
      <c r="CS400" s="102"/>
      <c r="CT400" s="102"/>
      <c r="CU400" s="102"/>
      <c r="CV400" s="102"/>
      <c r="CW400" s="102"/>
      <c r="CX400" s="102"/>
      <c r="CY400" s="102"/>
      <c r="CZ400" s="102"/>
      <c r="DA400" s="102"/>
      <c r="DB400" s="102"/>
      <c r="DC400" s="102"/>
      <c r="DD400" s="102"/>
      <c r="DE400" s="102"/>
      <c r="DF400" s="102"/>
      <c r="DG400" s="102"/>
      <c r="DH400" s="102"/>
      <c r="DI400" s="102"/>
      <c r="DJ400" s="102"/>
      <c r="DK400" s="102"/>
      <c r="DL400" s="102"/>
      <c r="DM400" s="102"/>
      <c r="DN400" s="102"/>
      <c r="DO400" s="102"/>
      <c r="DP400" s="102"/>
      <c r="DQ400" s="102"/>
      <c r="DR400" s="102"/>
      <c r="DS400" s="102"/>
      <c r="DT400" s="102"/>
      <c r="DU400" s="102"/>
      <c r="DV400" s="102"/>
      <c r="DW400" s="102"/>
      <c r="DX400" s="102"/>
      <c r="DY400" s="102"/>
      <c r="DZ400" s="102"/>
      <c r="EA400" s="102"/>
      <c r="EB400" s="102"/>
      <c r="EC400" s="102"/>
      <c r="ED400" s="102"/>
      <c r="EE400" s="102"/>
      <c r="EF400" s="102"/>
      <c r="EG400" s="102"/>
      <c r="EH400" s="102"/>
      <c r="EI400" s="102"/>
      <c r="EJ400" s="102"/>
      <c r="EK400" s="102"/>
      <c r="EL400" s="102"/>
      <c r="EM400" s="102"/>
      <c r="EN400" s="102"/>
      <c r="EO400" s="102"/>
      <c r="EP400" s="102"/>
      <c r="EQ400" s="102"/>
      <c r="ER400" s="102"/>
      <c r="ES400" s="102"/>
      <c r="ET400" s="102"/>
      <c r="EU400" s="102"/>
      <c r="EV400" s="102"/>
      <c r="EW400" s="102"/>
      <c r="EX400" s="102"/>
      <c r="EY400" s="102"/>
      <c r="EZ400" s="102"/>
      <c r="FA400" s="102"/>
      <c r="FB400" s="102"/>
      <c r="FC400" s="102"/>
      <c r="FD400" s="102"/>
      <c r="FE400" s="102"/>
      <c r="FF400" s="102"/>
      <c r="FG400" s="102"/>
      <c r="FH400" s="102"/>
      <c r="FI400" s="102"/>
      <c r="FJ400" s="102"/>
      <c r="FK400" s="102"/>
      <c r="FL400" s="102"/>
      <c r="FM400" s="102"/>
      <c r="FN400" s="102"/>
      <c r="FO400" s="102"/>
      <c r="FP400" s="102"/>
      <c r="FQ400" s="102"/>
      <c r="FR400" s="102"/>
      <c r="FS400" s="102"/>
      <c r="FT400" s="102"/>
      <c r="FU400" s="102"/>
      <c r="FV400" s="102"/>
      <c r="FW400" s="102"/>
      <c r="FX400" s="102"/>
      <c r="FY400" s="102"/>
      <c r="FZ400" s="102"/>
      <c r="GA400" s="102"/>
      <c r="GB400" s="102"/>
      <c r="GC400" s="102"/>
      <c r="GD400" s="102"/>
      <c r="GE400" s="102"/>
      <c r="GF400" s="102"/>
      <c r="GG400" s="102"/>
    </row>
  </sheetData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31052021</vt:lpstr>
      <vt:lpstr>Pril1_31052021</vt:lpstr>
      <vt:lpstr>Pril1_31052021!Печат_заглавия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2021-06-11T09:26:45Z</cp:lastPrinted>
  <dcterms:created xsi:type="dcterms:W3CDTF">2021-06-11T09:03:47Z</dcterms:created>
  <dcterms:modified xsi:type="dcterms:W3CDTF">2021-06-11T10:19:37Z</dcterms:modified>
</cp:coreProperties>
</file>