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заличени решения\"/>
    </mc:Choice>
  </mc:AlternateContent>
  <bookViews>
    <workbookView xWindow="0" yWindow="0" windowWidth="20490" windowHeight="7755" activeTab="1"/>
  </bookViews>
  <sheets>
    <sheet name="Pril1_30042021 " sheetId="2" r:id="rId1"/>
    <sheet name="Pril2-30042021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xlfn_SUMIFS">NA()</definedName>
    <definedName name="_xlnm._FilterDatabase" localSheetId="0" hidden="1">'Pril1_30042021 '!$A$1:$GG$366</definedName>
    <definedName name="GROUPS" localSheetId="0">[1]Groups!$A$1:$A$27</definedName>
    <definedName name="GROUPS">[2]Groups!$A$1:$A$27</definedName>
    <definedName name="GROUPS2" localSheetId="0">[1]Groups!$A$1:$B$27</definedName>
    <definedName name="GROUPS2">[2]Groups!$A$1:$B$27</definedName>
    <definedName name="ll">[3]list!$A$421:$B$709</definedName>
    <definedName name="mm">[3]Groups!$A$1:$B$27</definedName>
    <definedName name="oo">[3]list!$A$281:$B$304</definedName>
    <definedName name="OP_LIST" localSheetId="0">[1]list!$A$281:$A$304</definedName>
    <definedName name="OP_LIST">[2]list!$A$281:$A$304</definedName>
    <definedName name="OP_LIST2" localSheetId="0">[1]list!$A$281:$B$304</definedName>
    <definedName name="OP_LIST2">[2]list!$A$281:$B$304</definedName>
    <definedName name="PRBK" localSheetId="0">[1]list!$A$421:$B$709</definedName>
    <definedName name="PRBK">[2]list!$A$421:$B$709</definedName>
    <definedName name="ss">[3]list!$A$281:$B$304</definedName>
    <definedName name="в">[4]list!$A$281:$A$304</definedName>
    <definedName name="з">[5]list!$A$281:$A$304</definedName>
    <definedName name="_xlnm.Print_Titles" localSheetId="0">'Pril1_30042021 '!$6:$7</definedName>
    <definedName name="_xlnm.Print_Titles" localSheetId="1">'Pril2-30042021'!$9:$10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3" l="1"/>
  <c r="D75" i="3"/>
  <c r="F72" i="3"/>
  <c r="E72" i="3"/>
  <c r="D72" i="3"/>
  <c r="C72" i="3"/>
  <c r="F70" i="3"/>
  <c r="D70" i="3"/>
  <c r="F68" i="3"/>
  <c r="D68" i="3"/>
  <c r="F65" i="3"/>
  <c r="D65" i="3"/>
  <c r="F64" i="3"/>
  <c r="D64" i="3"/>
  <c r="F63" i="3"/>
  <c r="E63" i="3"/>
  <c r="E61" i="3" s="1"/>
  <c r="D63" i="3"/>
  <c r="C63" i="3"/>
  <c r="C61" i="3" s="1"/>
  <c r="F62" i="3"/>
  <c r="D62" i="3"/>
  <c r="D61" i="3" s="1"/>
  <c r="F60" i="3"/>
  <c r="F59" i="3" s="1"/>
  <c r="D60" i="3"/>
  <c r="D59" i="3" s="1"/>
  <c r="E59" i="3"/>
  <c r="E58" i="3" s="1"/>
  <c r="C59" i="3"/>
  <c r="F56" i="3"/>
  <c r="D56" i="3"/>
  <c r="F55" i="3"/>
  <c r="D55" i="3"/>
  <c r="F54" i="3"/>
  <c r="D54" i="3"/>
  <c r="F53" i="3"/>
  <c r="F52" i="3" s="1"/>
  <c r="D53" i="3"/>
  <c r="E52" i="3"/>
  <c r="C52" i="3"/>
  <c r="F51" i="3"/>
  <c r="D51" i="3"/>
  <c r="F50" i="3"/>
  <c r="D50" i="3"/>
  <c r="F49" i="3"/>
  <c r="F48" i="3" s="1"/>
  <c r="D49" i="3"/>
  <c r="E48" i="3"/>
  <c r="C48" i="3"/>
  <c r="C46" i="3" s="1"/>
  <c r="F44" i="3"/>
  <c r="E44" i="3"/>
  <c r="D44" i="3"/>
  <c r="C44" i="3"/>
  <c r="F42" i="3"/>
  <c r="E42" i="3"/>
  <c r="D42" i="3"/>
  <c r="C42" i="3"/>
  <c r="F40" i="3"/>
  <c r="E40" i="3"/>
  <c r="D40" i="3"/>
  <c r="C40" i="3"/>
  <c r="F36" i="3"/>
  <c r="E36" i="3"/>
  <c r="D36" i="3"/>
  <c r="C36" i="3"/>
  <c r="F32" i="3"/>
  <c r="E32" i="3"/>
  <c r="D32" i="3"/>
  <c r="C32" i="3"/>
  <c r="E30" i="3"/>
  <c r="C30" i="3"/>
  <c r="F29" i="3"/>
  <c r="E29" i="3"/>
  <c r="D29" i="3"/>
  <c r="C29" i="3"/>
  <c r="F27" i="3"/>
  <c r="D27" i="3"/>
  <c r="F26" i="3"/>
  <c r="D26" i="3"/>
  <c r="F25" i="3"/>
  <c r="E25" i="3"/>
  <c r="E22" i="3" s="1"/>
  <c r="D25" i="3"/>
  <c r="C25" i="3"/>
  <c r="F24" i="3"/>
  <c r="F22" i="3" s="1"/>
  <c r="D24" i="3"/>
  <c r="C22" i="3"/>
  <c r="F20" i="3"/>
  <c r="D20" i="3"/>
  <c r="F18" i="3"/>
  <c r="E18" i="3"/>
  <c r="D18" i="3"/>
  <c r="C18" i="3"/>
  <c r="F16" i="3"/>
  <c r="E16" i="3"/>
  <c r="D16" i="3"/>
  <c r="C16" i="3"/>
  <c r="F14" i="3"/>
  <c r="E14" i="3"/>
  <c r="D14" i="3"/>
  <c r="C14" i="3"/>
  <c r="AB350" i="2"/>
  <c r="Y350" i="2"/>
  <c r="V350" i="2"/>
  <c r="S350" i="2"/>
  <c r="P350" i="2"/>
  <c r="M350" i="2"/>
  <c r="J350" i="2"/>
  <c r="G350" i="2"/>
  <c r="C350" i="2"/>
  <c r="B350" i="2"/>
  <c r="AA349" i="2"/>
  <c r="Z349" i="2"/>
  <c r="X349" i="2"/>
  <c r="Y349" i="2" s="1"/>
  <c r="W349" i="2"/>
  <c r="V349" i="2"/>
  <c r="U349" i="2"/>
  <c r="T349" i="2"/>
  <c r="R349" i="2"/>
  <c r="Q349" i="2"/>
  <c r="O349" i="2"/>
  <c r="N349" i="2"/>
  <c r="L349" i="2"/>
  <c r="K349" i="2"/>
  <c r="I349" i="2"/>
  <c r="H349" i="2"/>
  <c r="J349" i="2" s="1"/>
  <c r="F349" i="2"/>
  <c r="E349" i="2"/>
  <c r="AB348" i="2"/>
  <c r="Y348" i="2"/>
  <c r="V348" i="2"/>
  <c r="S348" i="2"/>
  <c r="P348" i="2"/>
  <c r="M348" i="2"/>
  <c r="J348" i="2"/>
  <c r="G348" i="2"/>
  <c r="F348" i="2"/>
  <c r="C348" i="2" s="1"/>
  <c r="B348" i="2"/>
  <c r="AA347" i="2"/>
  <c r="AB347" i="2" s="1"/>
  <c r="Z347" i="2"/>
  <c r="X347" i="2"/>
  <c r="Y347" i="2" s="1"/>
  <c r="W347" i="2"/>
  <c r="U347" i="2"/>
  <c r="T347" i="2"/>
  <c r="R347" i="2"/>
  <c r="Q347" i="2"/>
  <c r="O347" i="2"/>
  <c r="N347" i="2"/>
  <c r="L347" i="2"/>
  <c r="K347" i="2"/>
  <c r="M347" i="2" s="1"/>
  <c r="I347" i="2"/>
  <c r="H347" i="2"/>
  <c r="E347" i="2"/>
  <c r="AB346" i="2"/>
  <c r="Y346" i="2"/>
  <c r="V346" i="2"/>
  <c r="S346" i="2"/>
  <c r="P346" i="2"/>
  <c r="M346" i="2"/>
  <c r="J346" i="2"/>
  <c r="G346" i="2"/>
  <c r="D346" i="2"/>
  <c r="C346" i="2"/>
  <c r="B346" i="2"/>
  <c r="AA345" i="2"/>
  <c r="Z345" i="2"/>
  <c r="X345" i="2"/>
  <c r="W345" i="2"/>
  <c r="U345" i="2"/>
  <c r="T345" i="2"/>
  <c r="R345" i="2"/>
  <c r="Q345" i="2"/>
  <c r="S345" i="2" s="1"/>
  <c r="O345" i="2"/>
  <c r="N345" i="2"/>
  <c r="L345" i="2"/>
  <c r="K345" i="2"/>
  <c r="I345" i="2"/>
  <c r="J345" i="2" s="1"/>
  <c r="H345" i="2"/>
  <c r="F345" i="2"/>
  <c r="E345" i="2"/>
  <c r="AB344" i="2"/>
  <c r="Y344" i="2"/>
  <c r="V344" i="2"/>
  <c r="S344" i="2"/>
  <c r="P344" i="2"/>
  <c r="M344" i="2"/>
  <c r="J344" i="2"/>
  <c r="G344" i="2"/>
  <c r="C344" i="2"/>
  <c r="B344" i="2"/>
  <c r="AB343" i="2"/>
  <c r="Y343" i="2"/>
  <c r="V343" i="2"/>
  <c r="S343" i="2"/>
  <c r="P343" i="2"/>
  <c r="M343" i="2"/>
  <c r="J343" i="2"/>
  <c r="G343" i="2"/>
  <c r="C343" i="2"/>
  <c r="B343" i="2"/>
  <c r="AA342" i="2"/>
  <c r="AB342" i="2" s="1"/>
  <c r="Z342" i="2"/>
  <c r="X342" i="2"/>
  <c r="W342" i="2"/>
  <c r="U342" i="2"/>
  <c r="T342" i="2"/>
  <c r="R342" i="2"/>
  <c r="S342" i="2" s="1"/>
  <c r="Q342" i="2"/>
  <c r="O342" i="2"/>
  <c r="N342" i="2"/>
  <c r="P342" i="2" s="1"/>
  <c r="L342" i="2"/>
  <c r="K342" i="2"/>
  <c r="I342" i="2"/>
  <c r="H342" i="2"/>
  <c r="H341" i="2" s="1"/>
  <c r="G342" i="2"/>
  <c r="F342" i="2"/>
  <c r="E342" i="2"/>
  <c r="AB340" i="2"/>
  <c r="Y340" i="2"/>
  <c r="V340" i="2"/>
  <c r="S340" i="2"/>
  <c r="P340" i="2"/>
  <c r="M340" i="2"/>
  <c r="J340" i="2"/>
  <c r="G340" i="2"/>
  <c r="C340" i="2"/>
  <c r="B340" i="2"/>
  <c r="AA339" i="2"/>
  <c r="Z339" i="2"/>
  <c r="AB339" i="2" s="1"/>
  <c r="Y339" i="2"/>
  <c r="X339" i="2"/>
  <c r="W339" i="2"/>
  <c r="U339" i="2"/>
  <c r="T339" i="2"/>
  <c r="T338" i="2" s="1"/>
  <c r="R339" i="2"/>
  <c r="R338" i="2" s="1"/>
  <c r="Q339" i="2"/>
  <c r="Q338" i="2" s="1"/>
  <c r="O339" i="2"/>
  <c r="N339" i="2"/>
  <c r="N338" i="2" s="1"/>
  <c r="L339" i="2"/>
  <c r="K339" i="2"/>
  <c r="I339" i="2"/>
  <c r="H339" i="2"/>
  <c r="H338" i="2" s="1"/>
  <c r="F339" i="2"/>
  <c r="E339" i="2"/>
  <c r="AA338" i="2"/>
  <c r="X338" i="2"/>
  <c r="W338" i="2"/>
  <c r="L338" i="2"/>
  <c r="K338" i="2"/>
  <c r="F338" i="2"/>
  <c r="AB337" i="2"/>
  <c r="Y337" i="2"/>
  <c r="V337" i="2"/>
  <c r="S337" i="2"/>
  <c r="P337" i="2"/>
  <c r="M337" i="2"/>
  <c r="J337" i="2"/>
  <c r="G337" i="2"/>
  <c r="C337" i="2"/>
  <c r="B337" i="2"/>
  <c r="AB336" i="2"/>
  <c r="Y336" i="2"/>
  <c r="V336" i="2"/>
  <c r="S336" i="2"/>
  <c r="P336" i="2"/>
  <c r="M336" i="2"/>
  <c r="J336" i="2"/>
  <c r="G336" i="2"/>
  <c r="C336" i="2"/>
  <c r="B336" i="2"/>
  <c r="AB335" i="2"/>
  <c r="Y335" i="2"/>
  <c r="V335" i="2"/>
  <c r="S335" i="2"/>
  <c r="P335" i="2"/>
  <c r="M335" i="2"/>
  <c r="J335" i="2"/>
  <c r="G335" i="2"/>
  <c r="C335" i="2"/>
  <c r="B335" i="2"/>
  <c r="AA334" i="2"/>
  <c r="AB334" i="2" s="1"/>
  <c r="Z334" i="2"/>
  <c r="X334" i="2"/>
  <c r="W334" i="2"/>
  <c r="U334" i="2"/>
  <c r="U333" i="2" s="1"/>
  <c r="T334" i="2"/>
  <c r="T333" i="2" s="1"/>
  <c r="R334" i="2"/>
  <c r="Q334" i="2"/>
  <c r="O334" i="2"/>
  <c r="N334" i="2"/>
  <c r="N333" i="2" s="1"/>
  <c r="L334" i="2"/>
  <c r="K334" i="2"/>
  <c r="I334" i="2"/>
  <c r="H334" i="2"/>
  <c r="H333" i="2" s="1"/>
  <c r="F334" i="2"/>
  <c r="F333" i="2" s="1"/>
  <c r="E334" i="2"/>
  <c r="AA333" i="2"/>
  <c r="Z333" i="2"/>
  <c r="W333" i="2"/>
  <c r="R333" i="2"/>
  <c r="Q333" i="2"/>
  <c r="K333" i="2"/>
  <c r="I333" i="2"/>
  <c r="E333" i="2"/>
  <c r="AB332" i="2"/>
  <c r="Y332" i="2"/>
  <c r="V332" i="2"/>
  <c r="S332" i="2"/>
  <c r="P332" i="2"/>
  <c r="M332" i="2"/>
  <c r="J332" i="2"/>
  <c r="G332" i="2"/>
  <c r="C332" i="2"/>
  <c r="B332" i="2"/>
  <c r="AB331" i="2"/>
  <c r="Y331" i="2"/>
  <c r="V331" i="2"/>
  <c r="S331" i="2"/>
  <c r="P331" i="2"/>
  <c r="M331" i="2"/>
  <c r="J331" i="2"/>
  <c r="G331" i="2"/>
  <c r="C331" i="2"/>
  <c r="B331" i="2"/>
  <c r="AB330" i="2"/>
  <c r="Y330" i="2"/>
  <c r="V330" i="2"/>
  <c r="S330" i="2"/>
  <c r="P330" i="2"/>
  <c r="M330" i="2"/>
  <c r="J330" i="2"/>
  <c r="G330" i="2"/>
  <c r="D330" i="2" s="1"/>
  <c r="C330" i="2"/>
  <c r="B330" i="2"/>
  <c r="AA329" i="2"/>
  <c r="Z329" i="2"/>
  <c r="Z328" i="2" s="1"/>
  <c r="Z327" i="2" s="1"/>
  <c r="X329" i="2"/>
  <c r="W329" i="2"/>
  <c r="W328" i="2" s="1"/>
  <c r="U329" i="2"/>
  <c r="T329" i="2"/>
  <c r="T328" i="2" s="1"/>
  <c r="R329" i="2"/>
  <c r="Q329" i="2"/>
  <c r="Q328" i="2" s="1"/>
  <c r="O329" i="2"/>
  <c r="N329" i="2"/>
  <c r="N328" i="2" s="1"/>
  <c r="L329" i="2"/>
  <c r="K329" i="2"/>
  <c r="K328" i="2" s="1"/>
  <c r="I329" i="2"/>
  <c r="H329" i="2"/>
  <c r="H328" i="2" s="1"/>
  <c r="F329" i="2"/>
  <c r="E329" i="2"/>
  <c r="X328" i="2"/>
  <c r="R328" i="2"/>
  <c r="L328" i="2"/>
  <c r="I328" i="2"/>
  <c r="E328" i="2"/>
  <c r="AB326" i="2"/>
  <c r="Y326" i="2"/>
  <c r="V326" i="2"/>
  <c r="S326" i="2"/>
  <c r="P326" i="2"/>
  <c r="M326" i="2"/>
  <c r="J326" i="2"/>
  <c r="G326" i="2"/>
  <c r="C326" i="2"/>
  <c r="B326" i="2"/>
  <c r="AA325" i="2"/>
  <c r="Z325" i="2"/>
  <c r="X325" i="2"/>
  <c r="W325" i="2"/>
  <c r="Y325" i="2" s="1"/>
  <c r="U325" i="2"/>
  <c r="T325" i="2"/>
  <c r="R325" i="2"/>
  <c r="Q325" i="2"/>
  <c r="O325" i="2"/>
  <c r="N325" i="2"/>
  <c r="L325" i="2"/>
  <c r="K325" i="2"/>
  <c r="M325" i="2" s="1"/>
  <c r="I325" i="2"/>
  <c r="H325" i="2"/>
  <c r="F325" i="2"/>
  <c r="E325" i="2"/>
  <c r="AB324" i="2"/>
  <c r="Y324" i="2"/>
  <c r="V324" i="2"/>
  <c r="S324" i="2"/>
  <c r="P324" i="2"/>
  <c r="M324" i="2"/>
  <c r="J324" i="2"/>
  <c r="G324" i="2"/>
  <c r="C324" i="2"/>
  <c r="B324" i="2"/>
  <c r="AA323" i="2"/>
  <c r="Z323" i="2"/>
  <c r="Z317" i="2" s="1"/>
  <c r="X323" i="2"/>
  <c r="W323" i="2"/>
  <c r="U323" i="2"/>
  <c r="T323" i="2"/>
  <c r="R323" i="2"/>
  <c r="Q323" i="2"/>
  <c r="O323" i="2"/>
  <c r="N323" i="2"/>
  <c r="N317" i="2" s="1"/>
  <c r="L323" i="2"/>
  <c r="K323" i="2"/>
  <c r="I323" i="2"/>
  <c r="H323" i="2"/>
  <c r="F323" i="2"/>
  <c r="E323" i="2"/>
  <c r="AB322" i="2"/>
  <c r="Y322" i="2"/>
  <c r="V322" i="2"/>
  <c r="S322" i="2"/>
  <c r="P322" i="2"/>
  <c r="M322" i="2"/>
  <c r="J322" i="2"/>
  <c r="G322" i="2"/>
  <c r="C322" i="2"/>
  <c r="B322" i="2"/>
  <c r="AA321" i="2"/>
  <c r="Z321" i="2"/>
  <c r="X321" i="2"/>
  <c r="W321" i="2"/>
  <c r="Y321" i="2" s="1"/>
  <c r="U321" i="2"/>
  <c r="T321" i="2"/>
  <c r="R321" i="2"/>
  <c r="Q321" i="2"/>
  <c r="O321" i="2"/>
  <c r="N321" i="2"/>
  <c r="L321" i="2"/>
  <c r="K321" i="2"/>
  <c r="I321" i="2"/>
  <c r="H321" i="2"/>
  <c r="J321" i="2" s="1"/>
  <c r="F321" i="2"/>
  <c r="G321" i="2" s="1"/>
  <c r="E321" i="2"/>
  <c r="AB320" i="2"/>
  <c r="Y320" i="2"/>
  <c r="V320" i="2"/>
  <c r="S320" i="2"/>
  <c r="P320" i="2"/>
  <c r="M320" i="2"/>
  <c r="J320" i="2"/>
  <c r="G320" i="2"/>
  <c r="C320" i="2"/>
  <c r="B320" i="2"/>
  <c r="AB319" i="2"/>
  <c r="Y319" i="2"/>
  <c r="V319" i="2"/>
  <c r="S319" i="2"/>
  <c r="P319" i="2"/>
  <c r="M319" i="2"/>
  <c r="J319" i="2"/>
  <c r="G319" i="2"/>
  <c r="C319" i="2"/>
  <c r="B319" i="2"/>
  <c r="AA318" i="2"/>
  <c r="Z318" i="2"/>
  <c r="X318" i="2"/>
  <c r="W318" i="2"/>
  <c r="U318" i="2"/>
  <c r="T318" i="2"/>
  <c r="R318" i="2"/>
  <c r="Q318" i="2"/>
  <c r="O318" i="2"/>
  <c r="P318" i="2" s="1"/>
  <c r="N318" i="2"/>
  <c r="L318" i="2"/>
  <c r="K318" i="2"/>
  <c r="I318" i="2"/>
  <c r="H318" i="2"/>
  <c r="F318" i="2"/>
  <c r="E318" i="2"/>
  <c r="R317" i="2"/>
  <c r="AB316" i="2"/>
  <c r="Y316" i="2"/>
  <c r="V316" i="2"/>
  <c r="S316" i="2"/>
  <c r="P316" i="2"/>
  <c r="M316" i="2"/>
  <c r="J316" i="2"/>
  <c r="G316" i="2"/>
  <c r="C316" i="2"/>
  <c r="B316" i="2"/>
  <c r="AB315" i="2"/>
  <c r="Y315" i="2"/>
  <c r="V315" i="2"/>
  <c r="S315" i="2"/>
  <c r="P315" i="2"/>
  <c r="M315" i="2"/>
  <c r="J315" i="2"/>
  <c r="G315" i="2"/>
  <c r="C315" i="2"/>
  <c r="B315" i="2"/>
  <c r="AA314" i="2"/>
  <c r="Z314" i="2"/>
  <c r="X314" i="2"/>
  <c r="W314" i="2"/>
  <c r="U314" i="2"/>
  <c r="T314" i="2"/>
  <c r="R314" i="2"/>
  <c r="Q314" i="2"/>
  <c r="O314" i="2"/>
  <c r="P314" i="2" s="1"/>
  <c r="N314" i="2"/>
  <c r="L314" i="2"/>
  <c r="K314" i="2"/>
  <c r="I314" i="2"/>
  <c r="H314" i="2"/>
  <c r="F314" i="2"/>
  <c r="G314" i="2" s="1"/>
  <c r="E314" i="2"/>
  <c r="AB313" i="2"/>
  <c r="Y313" i="2"/>
  <c r="V313" i="2"/>
  <c r="S313" i="2"/>
  <c r="P313" i="2"/>
  <c r="M313" i="2"/>
  <c r="J313" i="2"/>
  <c r="G313" i="2"/>
  <c r="C313" i="2"/>
  <c r="B313" i="2"/>
  <c r="AB312" i="2"/>
  <c r="Y312" i="2"/>
  <c r="V312" i="2"/>
  <c r="S312" i="2"/>
  <c r="P312" i="2"/>
  <c r="M312" i="2"/>
  <c r="J312" i="2"/>
  <c r="G312" i="2"/>
  <c r="C312" i="2"/>
  <c r="B312" i="2"/>
  <c r="AA311" i="2"/>
  <c r="Z311" i="2"/>
  <c r="X311" i="2"/>
  <c r="W311" i="2"/>
  <c r="U311" i="2"/>
  <c r="T311" i="2"/>
  <c r="R311" i="2"/>
  <c r="Q311" i="2"/>
  <c r="O311" i="2"/>
  <c r="N311" i="2"/>
  <c r="L311" i="2"/>
  <c r="K311" i="2"/>
  <c r="I311" i="2"/>
  <c r="J311" i="2" s="1"/>
  <c r="H311" i="2"/>
  <c r="F311" i="2"/>
  <c r="E311" i="2"/>
  <c r="AB310" i="2"/>
  <c r="Y310" i="2"/>
  <c r="V310" i="2"/>
  <c r="S310" i="2"/>
  <c r="P310" i="2"/>
  <c r="M310" i="2"/>
  <c r="J310" i="2"/>
  <c r="G310" i="2"/>
  <c r="C310" i="2"/>
  <c r="B310" i="2"/>
  <c r="AB309" i="2"/>
  <c r="Y309" i="2"/>
  <c r="V309" i="2"/>
  <c r="S309" i="2"/>
  <c r="P309" i="2"/>
  <c r="M309" i="2"/>
  <c r="J309" i="2"/>
  <c r="G309" i="2"/>
  <c r="C309" i="2"/>
  <c r="B309" i="2"/>
  <c r="AA308" i="2"/>
  <c r="Z308" i="2"/>
  <c r="X308" i="2"/>
  <c r="W308" i="2"/>
  <c r="U308" i="2"/>
  <c r="T308" i="2"/>
  <c r="S308" i="2"/>
  <c r="R308" i="2"/>
  <c r="Q308" i="2"/>
  <c r="O308" i="2"/>
  <c r="N308" i="2"/>
  <c r="L308" i="2"/>
  <c r="K308" i="2"/>
  <c r="I308" i="2"/>
  <c r="H308" i="2"/>
  <c r="F308" i="2"/>
  <c r="G308" i="2" s="1"/>
  <c r="E308" i="2"/>
  <c r="AB307" i="2"/>
  <c r="Y307" i="2"/>
  <c r="V307" i="2"/>
  <c r="S307" i="2"/>
  <c r="P307" i="2"/>
  <c r="M307" i="2"/>
  <c r="J307" i="2"/>
  <c r="G307" i="2"/>
  <c r="C307" i="2"/>
  <c r="B307" i="2"/>
  <c r="AB306" i="2"/>
  <c r="Y306" i="2"/>
  <c r="V306" i="2"/>
  <c r="R306" i="2"/>
  <c r="S306" i="2" s="1"/>
  <c r="Q306" i="2"/>
  <c r="B306" i="2" s="1"/>
  <c r="P306" i="2"/>
  <c r="M306" i="2"/>
  <c r="J306" i="2"/>
  <c r="G306" i="2"/>
  <c r="C306" i="2"/>
  <c r="AA305" i="2"/>
  <c r="Z305" i="2"/>
  <c r="X305" i="2"/>
  <c r="Y305" i="2" s="1"/>
  <c r="W305" i="2"/>
  <c r="U305" i="2"/>
  <c r="T305" i="2"/>
  <c r="V305" i="2" s="1"/>
  <c r="R305" i="2"/>
  <c r="O305" i="2"/>
  <c r="N305" i="2"/>
  <c r="L305" i="2"/>
  <c r="K305" i="2"/>
  <c r="I305" i="2"/>
  <c r="H305" i="2"/>
  <c r="F305" i="2"/>
  <c r="E305" i="2"/>
  <c r="AB304" i="2"/>
  <c r="Y304" i="2"/>
  <c r="V304" i="2"/>
  <c r="S304" i="2"/>
  <c r="P304" i="2"/>
  <c r="M304" i="2"/>
  <c r="J304" i="2"/>
  <c r="G304" i="2"/>
  <c r="C304" i="2"/>
  <c r="B304" i="2"/>
  <c r="AB303" i="2"/>
  <c r="Y303" i="2"/>
  <c r="V303" i="2"/>
  <c r="S303" i="2"/>
  <c r="P303" i="2"/>
  <c r="M303" i="2"/>
  <c r="J303" i="2"/>
  <c r="G303" i="2"/>
  <c r="C303" i="2"/>
  <c r="B303" i="2"/>
  <c r="AB302" i="2"/>
  <c r="Y302" i="2"/>
  <c r="V302" i="2"/>
  <c r="S302" i="2"/>
  <c r="P302" i="2"/>
  <c r="M302" i="2"/>
  <c r="J302" i="2"/>
  <c r="G302" i="2"/>
  <c r="C302" i="2"/>
  <c r="B302" i="2"/>
  <c r="AB301" i="2"/>
  <c r="Y301" i="2"/>
  <c r="V301" i="2"/>
  <c r="S301" i="2"/>
  <c r="P301" i="2"/>
  <c r="M301" i="2"/>
  <c r="J301" i="2"/>
  <c r="G301" i="2"/>
  <c r="C301" i="2"/>
  <c r="B301" i="2"/>
  <c r="AB300" i="2"/>
  <c r="Y300" i="2"/>
  <c r="V300" i="2"/>
  <c r="S300" i="2"/>
  <c r="P300" i="2"/>
  <c r="M300" i="2"/>
  <c r="J300" i="2"/>
  <c r="G300" i="2"/>
  <c r="C300" i="2"/>
  <c r="B300" i="2"/>
  <c r="AB299" i="2"/>
  <c r="Y299" i="2"/>
  <c r="V299" i="2"/>
  <c r="S299" i="2"/>
  <c r="P299" i="2"/>
  <c r="M299" i="2"/>
  <c r="J299" i="2"/>
  <c r="G299" i="2"/>
  <c r="D299" i="2" s="1"/>
  <c r="C299" i="2"/>
  <c r="B299" i="2"/>
  <c r="AB298" i="2"/>
  <c r="Y298" i="2"/>
  <c r="V298" i="2"/>
  <c r="S298" i="2"/>
  <c r="P298" i="2"/>
  <c r="M298" i="2"/>
  <c r="J298" i="2"/>
  <c r="G298" i="2"/>
  <c r="C298" i="2"/>
  <c r="B298" i="2"/>
  <c r="AB297" i="2"/>
  <c r="Y297" i="2"/>
  <c r="V297" i="2"/>
  <c r="S297" i="2"/>
  <c r="P297" i="2"/>
  <c r="L297" i="2"/>
  <c r="K297" i="2"/>
  <c r="J297" i="2"/>
  <c r="G297" i="2"/>
  <c r="AB296" i="2"/>
  <c r="Y296" i="2"/>
  <c r="V296" i="2"/>
  <c r="S296" i="2"/>
  <c r="P296" i="2"/>
  <c r="M296" i="2"/>
  <c r="J296" i="2"/>
  <c r="G296" i="2"/>
  <c r="C296" i="2"/>
  <c r="B296" i="2"/>
  <c r="AB295" i="2"/>
  <c r="Y295" i="2"/>
  <c r="V295" i="2"/>
  <c r="S295" i="2"/>
  <c r="P295" i="2"/>
  <c r="M295" i="2"/>
  <c r="J295" i="2"/>
  <c r="G295" i="2"/>
  <c r="C295" i="2"/>
  <c r="B295" i="2"/>
  <c r="AB294" i="2"/>
  <c r="Y294" i="2"/>
  <c r="V294" i="2"/>
  <c r="S294" i="2"/>
  <c r="P294" i="2"/>
  <c r="M294" i="2"/>
  <c r="J294" i="2"/>
  <c r="G294" i="2"/>
  <c r="C294" i="2"/>
  <c r="B294" i="2"/>
  <c r="AA293" i="2"/>
  <c r="Z293" i="2"/>
  <c r="X293" i="2"/>
  <c r="W293" i="2"/>
  <c r="U293" i="2"/>
  <c r="T293" i="2"/>
  <c r="R293" i="2"/>
  <c r="S293" i="2" s="1"/>
  <c r="Q293" i="2"/>
  <c r="O293" i="2"/>
  <c r="N293" i="2"/>
  <c r="P293" i="2" s="1"/>
  <c r="L293" i="2"/>
  <c r="I293" i="2"/>
  <c r="H293" i="2"/>
  <c r="F293" i="2"/>
  <c r="E293" i="2"/>
  <c r="AB292" i="2"/>
  <c r="Y292" i="2"/>
  <c r="V292" i="2"/>
  <c r="S292" i="2"/>
  <c r="P292" i="2"/>
  <c r="L292" i="2"/>
  <c r="M292" i="2" s="1"/>
  <c r="K292" i="2"/>
  <c r="B292" i="2" s="1"/>
  <c r="J292" i="2"/>
  <c r="G292" i="2"/>
  <c r="C292" i="2"/>
  <c r="AB291" i="2"/>
  <c r="Y291" i="2"/>
  <c r="V291" i="2"/>
  <c r="S291" i="2"/>
  <c r="P291" i="2"/>
  <c r="M291" i="2"/>
  <c r="J291" i="2"/>
  <c r="G291" i="2"/>
  <c r="D291" i="2" s="1"/>
  <c r="C291" i="2"/>
  <c r="B291" i="2"/>
  <c r="AB290" i="2"/>
  <c r="Y290" i="2"/>
  <c r="V290" i="2"/>
  <c r="S290" i="2"/>
  <c r="P290" i="2"/>
  <c r="M290" i="2"/>
  <c r="J290" i="2"/>
  <c r="G290" i="2"/>
  <c r="C290" i="2"/>
  <c r="B290" i="2"/>
  <c r="AB289" i="2"/>
  <c r="Y289" i="2"/>
  <c r="V289" i="2"/>
  <c r="S289" i="2"/>
  <c r="P289" i="2"/>
  <c r="M289" i="2"/>
  <c r="J289" i="2"/>
  <c r="G289" i="2"/>
  <c r="C289" i="2"/>
  <c r="B289" i="2"/>
  <c r="AB288" i="2"/>
  <c r="Y288" i="2"/>
  <c r="V288" i="2"/>
  <c r="S288" i="2"/>
  <c r="P288" i="2"/>
  <c r="M288" i="2"/>
  <c r="J288" i="2"/>
  <c r="G288" i="2"/>
  <c r="C288" i="2"/>
  <c r="B288" i="2"/>
  <c r="AA287" i="2"/>
  <c r="Z287" i="2"/>
  <c r="X287" i="2"/>
  <c r="W287" i="2"/>
  <c r="U287" i="2"/>
  <c r="T287" i="2"/>
  <c r="R287" i="2"/>
  <c r="Q287" i="2"/>
  <c r="O287" i="2"/>
  <c r="P287" i="2" s="1"/>
  <c r="N287" i="2"/>
  <c r="K287" i="2"/>
  <c r="I287" i="2"/>
  <c r="H287" i="2"/>
  <c r="F287" i="2"/>
  <c r="E287" i="2"/>
  <c r="AB285" i="2"/>
  <c r="Y285" i="2"/>
  <c r="V285" i="2"/>
  <c r="S285" i="2"/>
  <c r="P285" i="2"/>
  <c r="M285" i="2"/>
  <c r="J285" i="2"/>
  <c r="G285" i="2"/>
  <c r="C285" i="2"/>
  <c r="B285" i="2"/>
  <c r="AA284" i="2"/>
  <c r="AB284" i="2" s="1"/>
  <c r="Z284" i="2"/>
  <c r="X284" i="2"/>
  <c r="Y284" i="2" s="1"/>
  <c r="W284" i="2"/>
  <c r="U284" i="2"/>
  <c r="T284" i="2"/>
  <c r="R284" i="2"/>
  <c r="Q284" i="2"/>
  <c r="O284" i="2"/>
  <c r="N284" i="2"/>
  <c r="L284" i="2"/>
  <c r="M284" i="2" s="1"/>
  <c r="K284" i="2"/>
  <c r="I284" i="2"/>
  <c r="H284" i="2"/>
  <c r="F284" i="2"/>
  <c r="E284" i="2"/>
  <c r="AB283" i="2"/>
  <c r="Y283" i="2"/>
  <c r="V283" i="2"/>
  <c r="S283" i="2"/>
  <c r="P283" i="2"/>
  <c r="M283" i="2"/>
  <c r="J283" i="2"/>
  <c r="G283" i="2"/>
  <c r="C283" i="2"/>
  <c r="B283" i="2"/>
  <c r="AB282" i="2"/>
  <c r="Y282" i="2"/>
  <c r="V282" i="2"/>
  <c r="S282" i="2"/>
  <c r="P282" i="2"/>
  <c r="M282" i="2"/>
  <c r="J282" i="2"/>
  <c r="G282" i="2"/>
  <c r="C282" i="2"/>
  <c r="B282" i="2"/>
  <c r="AB281" i="2"/>
  <c r="Y281" i="2"/>
  <c r="V281" i="2"/>
  <c r="S281" i="2"/>
  <c r="P281" i="2"/>
  <c r="M281" i="2"/>
  <c r="J281" i="2"/>
  <c r="G281" i="2"/>
  <c r="C281" i="2"/>
  <c r="B281" i="2"/>
  <c r="AB280" i="2"/>
  <c r="Y280" i="2"/>
  <c r="V280" i="2"/>
  <c r="S280" i="2"/>
  <c r="P280" i="2"/>
  <c r="M280" i="2"/>
  <c r="J280" i="2"/>
  <c r="G280" i="2"/>
  <c r="C280" i="2"/>
  <c r="B280" i="2"/>
  <c r="AB279" i="2"/>
  <c r="Y279" i="2"/>
  <c r="V279" i="2"/>
  <c r="S279" i="2"/>
  <c r="P279" i="2"/>
  <c r="M279" i="2"/>
  <c r="J279" i="2"/>
  <c r="G279" i="2"/>
  <c r="C279" i="2"/>
  <c r="B279" i="2"/>
  <c r="AB278" i="2"/>
  <c r="Y278" i="2"/>
  <c r="V278" i="2"/>
  <c r="S278" i="2"/>
  <c r="P278" i="2"/>
  <c r="M278" i="2"/>
  <c r="J278" i="2"/>
  <c r="G278" i="2"/>
  <c r="C278" i="2"/>
  <c r="B278" i="2"/>
  <c r="AB277" i="2"/>
  <c r="Y277" i="2"/>
  <c r="V277" i="2"/>
  <c r="S277" i="2"/>
  <c r="P277" i="2"/>
  <c r="L277" i="2"/>
  <c r="K277" i="2"/>
  <c r="J277" i="2"/>
  <c r="G277" i="2"/>
  <c r="AA276" i="2"/>
  <c r="Z276" i="2"/>
  <c r="B276" i="2" s="1"/>
  <c r="Y276" i="2"/>
  <c r="V276" i="2"/>
  <c r="S276" i="2"/>
  <c r="P276" i="2"/>
  <c r="M276" i="2"/>
  <c r="J276" i="2"/>
  <c r="G276" i="2"/>
  <c r="AB275" i="2"/>
  <c r="Y275" i="2"/>
  <c r="U275" i="2"/>
  <c r="C275" i="2" s="1"/>
  <c r="T275" i="2"/>
  <c r="S275" i="2"/>
  <c r="P275" i="2"/>
  <c r="M275" i="2"/>
  <c r="J275" i="2"/>
  <c r="G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M273" i="2"/>
  <c r="J273" i="2"/>
  <c r="G273" i="2"/>
  <c r="D273" i="2" s="1"/>
  <c r="C273" i="2"/>
  <c r="B273" i="2"/>
  <c r="AB272" i="2"/>
  <c r="Y272" i="2"/>
  <c r="V272" i="2"/>
  <c r="S272" i="2"/>
  <c r="P272" i="2"/>
  <c r="M272" i="2"/>
  <c r="J272" i="2"/>
  <c r="G272" i="2"/>
  <c r="C272" i="2"/>
  <c r="B272" i="2"/>
  <c r="AB271" i="2"/>
  <c r="Y271" i="2"/>
  <c r="V271" i="2"/>
  <c r="S271" i="2"/>
  <c r="P271" i="2"/>
  <c r="M271" i="2"/>
  <c r="J271" i="2"/>
  <c r="G271" i="2"/>
  <c r="C271" i="2"/>
  <c r="B271" i="2"/>
  <c r="Z270" i="2"/>
  <c r="X270" i="2"/>
  <c r="Y270" i="2" s="1"/>
  <c r="W270" i="2"/>
  <c r="R270" i="2"/>
  <c r="Q270" i="2"/>
  <c r="O270" i="2"/>
  <c r="N270" i="2"/>
  <c r="I270" i="2"/>
  <c r="H270" i="2"/>
  <c r="F270" i="2"/>
  <c r="E270" i="2"/>
  <c r="AB269" i="2"/>
  <c r="Y269" i="2"/>
  <c r="V269" i="2"/>
  <c r="S269" i="2"/>
  <c r="P269" i="2"/>
  <c r="M269" i="2"/>
  <c r="J269" i="2"/>
  <c r="G269" i="2"/>
  <c r="C269" i="2"/>
  <c r="B269" i="2"/>
  <c r="AB268" i="2"/>
  <c r="Y268" i="2"/>
  <c r="V268" i="2"/>
  <c r="S268" i="2"/>
  <c r="P268" i="2"/>
  <c r="M268" i="2"/>
  <c r="J268" i="2"/>
  <c r="G268" i="2"/>
  <c r="D268" i="2" s="1"/>
  <c r="C268" i="2"/>
  <c r="B268" i="2"/>
  <c r="AA267" i="2"/>
  <c r="Z267" i="2"/>
  <c r="AB267" i="2" s="1"/>
  <c r="X267" i="2"/>
  <c r="Y267" i="2" s="1"/>
  <c r="W267" i="2"/>
  <c r="U267" i="2"/>
  <c r="V267" i="2" s="1"/>
  <c r="T267" i="2"/>
  <c r="R267" i="2"/>
  <c r="Q267" i="2"/>
  <c r="O267" i="2"/>
  <c r="N267" i="2"/>
  <c r="L267" i="2"/>
  <c r="K267" i="2"/>
  <c r="I267" i="2"/>
  <c r="H267" i="2"/>
  <c r="F267" i="2"/>
  <c r="E267" i="2"/>
  <c r="AB266" i="2"/>
  <c r="Y266" i="2"/>
  <c r="V266" i="2"/>
  <c r="S266" i="2"/>
  <c r="P266" i="2"/>
  <c r="M266" i="2"/>
  <c r="J266" i="2"/>
  <c r="G266" i="2"/>
  <c r="C266" i="2"/>
  <c r="B266" i="2"/>
  <c r="AB265" i="2"/>
  <c r="Y265" i="2"/>
  <c r="V265" i="2"/>
  <c r="S265" i="2"/>
  <c r="P265" i="2"/>
  <c r="M265" i="2"/>
  <c r="J265" i="2"/>
  <c r="G265" i="2"/>
  <c r="C265" i="2"/>
  <c r="B265" i="2"/>
  <c r="AB264" i="2"/>
  <c r="Y264" i="2"/>
  <c r="V264" i="2"/>
  <c r="S264" i="2"/>
  <c r="P264" i="2"/>
  <c r="M264" i="2"/>
  <c r="J264" i="2"/>
  <c r="G264" i="2"/>
  <c r="C264" i="2"/>
  <c r="B264" i="2"/>
  <c r="AA263" i="2"/>
  <c r="Z263" i="2"/>
  <c r="AB263" i="2" s="1"/>
  <c r="Y263" i="2"/>
  <c r="X263" i="2"/>
  <c r="W263" i="2"/>
  <c r="U263" i="2"/>
  <c r="T263" i="2"/>
  <c r="R263" i="2"/>
  <c r="Q263" i="2"/>
  <c r="O263" i="2"/>
  <c r="N263" i="2"/>
  <c r="L263" i="2"/>
  <c r="M263" i="2" s="1"/>
  <c r="K263" i="2"/>
  <c r="I263" i="2"/>
  <c r="H263" i="2"/>
  <c r="F263" i="2"/>
  <c r="E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M261" i="2"/>
  <c r="J261" i="2"/>
  <c r="G261" i="2"/>
  <c r="D261" i="2" s="1"/>
  <c r="C261" i="2"/>
  <c r="B261" i="2"/>
  <c r="AB260" i="2"/>
  <c r="Y260" i="2"/>
  <c r="V260" i="2"/>
  <c r="S260" i="2"/>
  <c r="P260" i="2"/>
  <c r="M260" i="2"/>
  <c r="J260" i="2"/>
  <c r="G260" i="2"/>
  <c r="C260" i="2"/>
  <c r="B260" i="2"/>
  <c r="AA259" i="2"/>
  <c r="Z259" i="2"/>
  <c r="AB259" i="2" s="1"/>
  <c r="X259" i="2"/>
  <c r="Y259" i="2" s="1"/>
  <c r="W259" i="2"/>
  <c r="U259" i="2"/>
  <c r="T259" i="2"/>
  <c r="R259" i="2"/>
  <c r="Q259" i="2"/>
  <c r="O259" i="2"/>
  <c r="N259" i="2"/>
  <c r="L259" i="2"/>
  <c r="M259" i="2" s="1"/>
  <c r="K259" i="2"/>
  <c r="I259" i="2"/>
  <c r="J259" i="2" s="1"/>
  <c r="H259" i="2"/>
  <c r="F259" i="2"/>
  <c r="E259" i="2"/>
  <c r="AB258" i="2"/>
  <c r="Y258" i="2"/>
  <c r="V258" i="2"/>
  <c r="S258" i="2"/>
  <c r="P258" i="2"/>
  <c r="M258" i="2"/>
  <c r="J258" i="2"/>
  <c r="G258" i="2"/>
  <c r="C258" i="2"/>
  <c r="B258" i="2"/>
  <c r="AB257" i="2"/>
  <c r="Y257" i="2"/>
  <c r="V257" i="2"/>
  <c r="S257" i="2"/>
  <c r="P257" i="2"/>
  <c r="M257" i="2"/>
  <c r="J257" i="2"/>
  <c r="G257" i="2"/>
  <c r="C257" i="2"/>
  <c r="B257" i="2"/>
  <c r="AA256" i="2"/>
  <c r="Z256" i="2"/>
  <c r="X256" i="2"/>
  <c r="W256" i="2"/>
  <c r="U256" i="2"/>
  <c r="T256" i="2"/>
  <c r="V256" i="2" s="1"/>
  <c r="R256" i="2"/>
  <c r="S256" i="2" s="1"/>
  <c r="Q256" i="2"/>
  <c r="O256" i="2"/>
  <c r="N256" i="2"/>
  <c r="L256" i="2"/>
  <c r="K256" i="2"/>
  <c r="I256" i="2"/>
  <c r="J256" i="2" s="1"/>
  <c r="H256" i="2"/>
  <c r="F256" i="2"/>
  <c r="E256" i="2"/>
  <c r="AB254" i="2"/>
  <c r="Y254" i="2"/>
  <c r="V254" i="2"/>
  <c r="S254" i="2"/>
  <c r="P254" i="2"/>
  <c r="M254" i="2"/>
  <c r="J254" i="2"/>
  <c r="G254" i="2"/>
  <c r="C254" i="2"/>
  <c r="B254" i="2"/>
  <c r="AA253" i="2"/>
  <c r="Z253" i="2"/>
  <c r="X253" i="2"/>
  <c r="W253" i="2"/>
  <c r="U253" i="2"/>
  <c r="T253" i="2"/>
  <c r="V253" i="2" s="1"/>
  <c r="R253" i="2"/>
  <c r="S253" i="2" s="1"/>
  <c r="Q253" i="2"/>
  <c r="O253" i="2"/>
  <c r="N253" i="2"/>
  <c r="L253" i="2"/>
  <c r="K253" i="2"/>
  <c r="I253" i="2"/>
  <c r="H253" i="2"/>
  <c r="F253" i="2"/>
  <c r="G253" i="2" s="1"/>
  <c r="E253" i="2"/>
  <c r="AB252" i="2"/>
  <c r="Y252" i="2"/>
  <c r="V252" i="2"/>
  <c r="S252" i="2"/>
  <c r="P252" i="2"/>
  <c r="M252" i="2"/>
  <c r="J252" i="2"/>
  <c r="G252" i="2"/>
  <c r="C252" i="2"/>
  <c r="B252" i="2"/>
  <c r="AB251" i="2"/>
  <c r="Y251" i="2"/>
  <c r="V251" i="2"/>
  <c r="S251" i="2"/>
  <c r="P251" i="2"/>
  <c r="M251" i="2"/>
  <c r="J251" i="2"/>
  <c r="G251" i="2"/>
  <c r="C251" i="2"/>
  <c r="B251" i="2"/>
  <c r="AA250" i="2"/>
  <c r="AB250" i="2" s="1"/>
  <c r="Z250" i="2"/>
  <c r="X250" i="2"/>
  <c r="W250" i="2"/>
  <c r="U250" i="2"/>
  <c r="T250" i="2"/>
  <c r="R250" i="2"/>
  <c r="Q250" i="2"/>
  <c r="O250" i="2"/>
  <c r="P250" i="2" s="1"/>
  <c r="N250" i="2"/>
  <c r="L250" i="2"/>
  <c r="K250" i="2"/>
  <c r="I250" i="2"/>
  <c r="H250" i="2"/>
  <c r="F250" i="2"/>
  <c r="E250" i="2"/>
  <c r="AB249" i="2"/>
  <c r="Y249" i="2"/>
  <c r="V249" i="2"/>
  <c r="S249" i="2"/>
  <c r="P249" i="2"/>
  <c r="M249" i="2"/>
  <c r="J249" i="2"/>
  <c r="G249" i="2"/>
  <c r="D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A247" i="2"/>
  <c r="Z247" i="2"/>
  <c r="AB247" i="2" s="1"/>
  <c r="X247" i="2"/>
  <c r="W247" i="2"/>
  <c r="U247" i="2"/>
  <c r="T247" i="2"/>
  <c r="R247" i="2"/>
  <c r="Q247" i="2"/>
  <c r="Q230" i="2" s="1"/>
  <c r="O247" i="2"/>
  <c r="N247" i="2"/>
  <c r="P247" i="2" s="1"/>
  <c r="L247" i="2"/>
  <c r="K247" i="2"/>
  <c r="I247" i="2"/>
  <c r="J247" i="2" s="1"/>
  <c r="H247" i="2"/>
  <c r="F247" i="2"/>
  <c r="E247" i="2"/>
  <c r="AB246" i="2"/>
  <c r="Y246" i="2"/>
  <c r="V246" i="2"/>
  <c r="S246" i="2"/>
  <c r="P246" i="2"/>
  <c r="M246" i="2"/>
  <c r="J246" i="2"/>
  <c r="G246" i="2"/>
  <c r="C246" i="2"/>
  <c r="B246" i="2"/>
  <c r="AB245" i="2"/>
  <c r="Y245" i="2"/>
  <c r="V245" i="2"/>
  <c r="S245" i="2"/>
  <c r="P245" i="2"/>
  <c r="M245" i="2"/>
  <c r="J245" i="2"/>
  <c r="G245" i="2"/>
  <c r="C245" i="2"/>
  <c r="B245" i="2"/>
  <c r="AB244" i="2"/>
  <c r="Y244" i="2"/>
  <c r="V244" i="2"/>
  <c r="S244" i="2"/>
  <c r="P244" i="2"/>
  <c r="M244" i="2"/>
  <c r="J244" i="2"/>
  <c r="G244" i="2"/>
  <c r="C244" i="2"/>
  <c r="B244" i="2"/>
  <c r="AA243" i="2"/>
  <c r="Z243" i="2"/>
  <c r="X243" i="2"/>
  <c r="W243" i="2"/>
  <c r="U243" i="2"/>
  <c r="V243" i="2" s="1"/>
  <c r="T243" i="2"/>
  <c r="R243" i="2"/>
  <c r="Q243" i="2"/>
  <c r="O243" i="2"/>
  <c r="N243" i="2"/>
  <c r="L243" i="2"/>
  <c r="M243" i="2" s="1"/>
  <c r="K243" i="2"/>
  <c r="I243" i="2"/>
  <c r="H243" i="2"/>
  <c r="F243" i="2"/>
  <c r="E243" i="2"/>
  <c r="AB242" i="2"/>
  <c r="Y242" i="2"/>
  <c r="V242" i="2"/>
  <c r="S242" i="2"/>
  <c r="P242" i="2"/>
  <c r="M242" i="2"/>
  <c r="J242" i="2"/>
  <c r="G242" i="2"/>
  <c r="C242" i="2"/>
  <c r="B242" i="2"/>
  <c r="AB241" i="2"/>
  <c r="Y241" i="2"/>
  <c r="V241" i="2"/>
  <c r="S241" i="2"/>
  <c r="P241" i="2"/>
  <c r="M241" i="2"/>
  <c r="J241" i="2"/>
  <c r="G241" i="2"/>
  <c r="C241" i="2"/>
  <c r="B241" i="2"/>
  <c r="AB240" i="2"/>
  <c r="Y240" i="2"/>
  <c r="V240" i="2"/>
  <c r="S240" i="2"/>
  <c r="P240" i="2"/>
  <c r="M240" i="2"/>
  <c r="J240" i="2"/>
  <c r="G240" i="2"/>
  <c r="D240" i="2" s="1"/>
  <c r="C240" i="2"/>
  <c r="B240" i="2"/>
  <c r="AB239" i="2"/>
  <c r="Y239" i="2"/>
  <c r="V239" i="2"/>
  <c r="S239" i="2"/>
  <c r="P239" i="2"/>
  <c r="M239" i="2"/>
  <c r="J239" i="2"/>
  <c r="G239" i="2"/>
  <c r="C239" i="2"/>
  <c r="B239" i="2"/>
  <c r="AA238" i="2"/>
  <c r="Z238" i="2"/>
  <c r="AB238" i="2" s="1"/>
  <c r="X238" i="2"/>
  <c r="Y238" i="2" s="1"/>
  <c r="W238" i="2"/>
  <c r="U238" i="2"/>
  <c r="T238" i="2"/>
  <c r="R238" i="2"/>
  <c r="Q238" i="2"/>
  <c r="O238" i="2"/>
  <c r="N238" i="2"/>
  <c r="L238" i="2"/>
  <c r="K238" i="2"/>
  <c r="I238" i="2"/>
  <c r="H238" i="2"/>
  <c r="F238" i="2"/>
  <c r="E238" i="2"/>
  <c r="AB237" i="2"/>
  <c r="Y237" i="2"/>
  <c r="V237" i="2"/>
  <c r="S237" i="2"/>
  <c r="P237" i="2"/>
  <c r="M237" i="2"/>
  <c r="J237" i="2"/>
  <c r="G237" i="2"/>
  <c r="C237" i="2"/>
  <c r="B237" i="2"/>
  <c r="AB236" i="2"/>
  <c r="Y236" i="2"/>
  <c r="V236" i="2"/>
  <c r="S236" i="2"/>
  <c r="P236" i="2"/>
  <c r="M236" i="2"/>
  <c r="J236" i="2"/>
  <c r="G236" i="2"/>
  <c r="C236" i="2"/>
  <c r="B236" i="2"/>
  <c r="AB235" i="2"/>
  <c r="Y235" i="2"/>
  <c r="V235" i="2"/>
  <c r="S235" i="2"/>
  <c r="P235" i="2"/>
  <c r="M235" i="2"/>
  <c r="J235" i="2"/>
  <c r="G235" i="2"/>
  <c r="C235" i="2"/>
  <c r="B235" i="2"/>
  <c r="AB234" i="2"/>
  <c r="Y234" i="2"/>
  <c r="V234" i="2"/>
  <c r="S234" i="2"/>
  <c r="P234" i="2"/>
  <c r="M234" i="2"/>
  <c r="J234" i="2"/>
  <c r="G234" i="2"/>
  <c r="C234" i="2"/>
  <c r="B234" i="2"/>
  <c r="AB233" i="2"/>
  <c r="Y233" i="2"/>
  <c r="V233" i="2"/>
  <c r="S233" i="2"/>
  <c r="P233" i="2"/>
  <c r="M233" i="2"/>
  <c r="J233" i="2"/>
  <c r="D233" i="2" s="1"/>
  <c r="G233" i="2"/>
  <c r="C233" i="2"/>
  <c r="B233" i="2"/>
  <c r="AB232" i="2"/>
  <c r="Y232" i="2"/>
  <c r="V232" i="2"/>
  <c r="S232" i="2"/>
  <c r="P232" i="2"/>
  <c r="L232" i="2"/>
  <c r="M232" i="2" s="1"/>
  <c r="K232" i="2"/>
  <c r="K231" i="2" s="1"/>
  <c r="J232" i="2"/>
  <c r="G232" i="2"/>
  <c r="C232" i="2"/>
  <c r="B232" i="2"/>
  <c r="AA231" i="2"/>
  <c r="Z231" i="2"/>
  <c r="X231" i="2"/>
  <c r="W231" i="2"/>
  <c r="U231" i="2"/>
  <c r="U230" i="2" s="1"/>
  <c r="T231" i="2"/>
  <c r="V231" i="2" s="1"/>
  <c r="R231" i="2"/>
  <c r="Q231" i="2"/>
  <c r="O231" i="2"/>
  <c r="N231" i="2"/>
  <c r="N230" i="2" s="1"/>
  <c r="L231" i="2"/>
  <c r="I231" i="2"/>
  <c r="H231" i="2"/>
  <c r="F231" i="2"/>
  <c r="F230" i="2" s="1"/>
  <c r="E231" i="2"/>
  <c r="AB229" i="2"/>
  <c r="Y229" i="2"/>
  <c r="V229" i="2"/>
  <c r="S229" i="2"/>
  <c r="P229" i="2"/>
  <c r="M229" i="2"/>
  <c r="J229" i="2"/>
  <c r="G229" i="2"/>
  <c r="C229" i="2"/>
  <c r="B229" i="2"/>
  <c r="AA228" i="2"/>
  <c r="AB228" i="2" s="1"/>
  <c r="Z228" i="2"/>
  <c r="X228" i="2"/>
  <c r="W228" i="2"/>
  <c r="U228" i="2"/>
  <c r="V228" i="2" s="1"/>
  <c r="T228" i="2"/>
  <c r="R228" i="2"/>
  <c r="Q228" i="2"/>
  <c r="O228" i="2"/>
  <c r="N228" i="2"/>
  <c r="L228" i="2"/>
  <c r="K228" i="2"/>
  <c r="I228" i="2"/>
  <c r="H228" i="2"/>
  <c r="F228" i="2"/>
  <c r="E228" i="2"/>
  <c r="AB227" i="2"/>
  <c r="Y227" i="2"/>
  <c r="V227" i="2"/>
  <c r="S227" i="2"/>
  <c r="P227" i="2"/>
  <c r="M227" i="2"/>
  <c r="J227" i="2"/>
  <c r="G227" i="2"/>
  <c r="C227" i="2"/>
  <c r="B227" i="2"/>
  <c r="AA226" i="2"/>
  <c r="Z226" i="2"/>
  <c r="X226" i="2"/>
  <c r="Y226" i="2" s="1"/>
  <c r="W226" i="2"/>
  <c r="U226" i="2"/>
  <c r="T226" i="2"/>
  <c r="R226" i="2"/>
  <c r="Q226" i="2"/>
  <c r="O226" i="2"/>
  <c r="P226" i="2" s="1"/>
  <c r="N226" i="2"/>
  <c r="L226" i="2"/>
  <c r="K226" i="2"/>
  <c r="I226" i="2"/>
  <c r="H226" i="2"/>
  <c r="F226" i="2"/>
  <c r="E226" i="2"/>
  <c r="AB225" i="2"/>
  <c r="Y225" i="2"/>
  <c r="V225" i="2"/>
  <c r="S225" i="2"/>
  <c r="P225" i="2"/>
  <c r="M225" i="2"/>
  <c r="J225" i="2"/>
  <c r="G225" i="2"/>
  <c r="C225" i="2"/>
  <c r="B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R223" i="2"/>
  <c r="C223" i="2" s="1"/>
  <c r="Q223" i="2"/>
  <c r="B223" i="2" s="1"/>
  <c r="P223" i="2"/>
  <c r="M223" i="2"/>
  <c r="J223" i="2"/>
  <c r="G223" i="2"/>
  <c r="AA222" i="2"/>
  <c r="Z222" i="2"/>
  <c r="X222" i="2"/>
  <c r="Y222" i="2" s="1"/>
  <c r="W222" i="2"/>
  <c r="U222" i="2"/>
  <c r="T222" i="2"/>
  <c r="R222" i="2"/>
  <c r="O222" i="2"/>
  <c r="N222" i="2"/>
  <c r="L222" i="2"/>
  <c r="K222" i="2"/>
  <c r="I222" i="2"/>
  <c r="H222" i="2"/>
  <c r="F222" i="2"/>
  <c r="E222" i="2"/>
  <c r="AB221" i="2"/>
  <c r="Y221" i="2"/>
  <c r="V221" i="2"/>
  <c r="S221" i="2"/>
  <c r="P221" i="2"/>
  <c r="M221" i="2"/>
  <c r="J221" i="2"/>
  <c r="G221" i="2"/>
  <c r="C221" i="2"/>
  <c r="B221" i="2"/>
  <c r="AB220" i="2"/>
  <c r="Y220" i="2"/>
  <c r="V220" i="2"/>
  <c r="S220" i="2"/>
  <c r="P220" i="2"/>
  <c r="M220" i="2"/>
  <c r="J220" i="2"/>
  <c r="G220" i="2"/>
  <c r="C220" i="2"/>
  <c r="B220" i="2"/>
  <c r="AA219" i="2"/>
  <c r="Z219" i="2"/>
  <c r="X219" i="2"/>
  <c r="W219" i="2"/>
  <c r="W218" i="2" s="1"/>
  <c r="U219" i="2"/>
  <c r="T219" i="2"/>
  <c r="R219" i="2"/>
  <c r="S219" i="2" s="1"/>
  <c r="Q219" i="2"/>
  <c r="O219" i="2"/>
  <c r="N219" i="2"/>
  <c r="L219" i="2"/>
  <c r="K219" i="2"/>
  <c r="I219" i="2"/>
  <c r="H219" i="2"/>
  <c r="F219" i="2"/>
  <c r="E219" i="2"/>
  <c r="R218" i="2"/>
  <c r="AB217" i="2"/>
  <c r="Y217" i="2"/>
  <c r="V217" i="2"/>
  <c r="S217" i="2"/>
  <c r="R217" i="2"/>
  <c r="Q217" i="2"/>
  <c r="B217" i="2" s="1"/>
  <c r="P217" i="2"/>
  <c r="M217" i="2"/>
  <c r="D217" i="2" s="1"/>
  <c r="J217" i="2"/>
  <c r="G217" i="2"/>
  <c r="C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J215" i="2"/>
  <c r="G215" i="2"/>
  <c r="C215" i="2"/>
  <c r="B215" i="2"/>
  <c r="AB214" i="2"/>
  <c r="Y214" i="2"/>
  <c r="V214" i="2"/>
  <c r="S214" i="2"/>
  <c r="P214" i="2"/>
  <c r="M214" i="2"/>
  <c r="J214" i="2"/>
  <c r="G214" i="2"/>
  <c r="C214" i="2"/>
  <c r="B214" i="2"/>
  <c r="AB213" i="2"/>
  <c r="Y213" i="2"/>
  <c r="V213" i="2"/>
  <c r="S213" i="2"/>
  <c r="P213" i="2"/>
  <c r="M213" i="2"/>
  <c r="J213" i="2"/>
  <c r="G213" i="2"/>
  <c r="C213" i="2"/>
  <c r="B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AA209" i="2"/>
  <c r="Z209" i="2"/>
  <c r="X209" i="2"/>
  <c r="W209" i="2"/>
  <c r="U209" i="2"/>
  <c r="T209" i="2"/>
  <c r="S209" i="2"/>
  <c r="R209" i="2"/>
  <c r="Q209" i="2"/>
  <c r="O209" i="2"/>
  <c r="N209" i="2"/>
  <c r="L209" i="2"/>
  <c r="K209" i="2"/>
  <c r="I209" i="2"/>
  <c r="J209" i="2" s="1"/>
  <c r="H209" i="2"/>
  <c r="F209" i="2"/>
  <c r="E209" i="2"/>
  <c r="AB208" i="2"/>
  <c r="Y208" i="2"/>
  <c r="V208" i="2"/>
  <c r="S208" i="2"/>
  <c r="P208" i="2"/>
  <c r="M208" i="2"/>
  <c r="J208" i="2"/>
  <c r="G208" i="2"/>
  <c r="C208" i="2"/>
  <c r="B208" i="2"/>
  <c r="AB207" i="2"/>
  <c r="Y207" i="2"/>
  <c r="V207" i="2"/>
  <c r="S207" i="2"/>
  <c r="P207" i="2"/>
  <c r="M207" i="2"/>
  <c r="J207" i="2"/>
  <c r="G207" i="2"/>
  <c r="C207" i="2"/>
  <c r="B207" i="2"/>
  <c r="AB206" i="2"/>
  <c r="Y206" i="2"/>
  <c r="V206" i="2"/>
  <c r="R206" i="2"/>
  <c r="Q206" i="2"/>
  <c r="B206" i="2" s="1"/>
  <c r="P206" i="2"/>
  <c r="M206" i="2"/>
  <c r="J206" i="2"/>
  <c r="G206" i="2"/>
  <c r="AB205" i="2"/>
  <c r="Y205" i="2"/>
  <c r="V205" i="2"/>
  <c r="S205" i="2"/>
  <c r="P205" i="2"/>
  <c r="M205" i="2"/>
  <c r="J205" i="2"/>
  <c r="G205" i="2"/>
  <c r="C205" i="2"/>
  <c r="B205" i="2"/>
  <c r="AB204" i="2"/>
  <c r="Y204" i="2"/>
  <c r="V204" i="2"/>
  <c r="R204" i="2"/>
  <c r="Q204" i="2"/>
  <c r="P204" i="2"/>
  <c r="M204" i="2"/>
  <c r="J204" i="2"/>
  <c r="G204" i="2"/>
  <c r="AA203" i="2"/>
  <c r="Z203" i="2"/>
  <c r="X203" i="2"/>
  <c r="Y203" i="2" s="1"/>
  <c r="W203" i="2"/>
  <c r="U203" i="2"/>
  <c r="T203" i="2"/>
  <c r="O203" i="2"/>
  <c r="N203" i="2"/>
  <c r="N187" i="2" s="1"/>
  <c r="L203" i="2"/>
  <c r="K203" i="2"/>
  <c r="I203" i="2"/>
  <c r="J203" i="2" s="1"/>
  <c r="H203" i="2"/>
  <c r="F203" i="2"/>
  <c r="E203" i="2"/>
  <c r="AB202" i="2"/>
  <c r="Y202" i="2"/>
  <c r="V202" i="2"/>
  <c r="S202" i="2"/>
  <c r="P202" i="2"/>
  <c r="M202" i="2"/>
  <c r="J202" i="2"/>
  <c r="G202" i="2"/>
  <c r="D202" i="2"/>
  <c r="C202" i="2"/>
  <c r="B202" i="2"/>
  <c r="AB201" i="2"/>
  <c r="Y201" i="2"/>
  <c r="V201" i="2"/>
  <c r="S201" i="2"/>
  <c r="P201" i="2"/>
  <c r="M201" i="2"/>
  <c r="J201" i="2"/>
  <c r="G201" i="2"/>
  <c r="C201" i="2"/>
  <c r="B201" i="2"/>
  <c r="AA200" i="2"/>
  <c r="C200" i="2" s="1"/>
  <c r="Z200" i="2"/>
  <c r="Z199" i="2" s="1"/>
  <c r="Y200" i="2"/>
  <c r="V200" i="2"/>
  <c r="S200" i="2"/>
  <c r="P200" i="2"/>
  <c r="M200" i="2"/>
  <c r="J200" i="2"/>
  <c r="G200" i="2"/>
  <c r="X199" i="2"/>
  <c r="W199" i="2"/>
  <c r="U199" i="2"/>
  <c r="V199" i="2" s="1"/>
  <c r="T199" i="2"/>
  <c r="R199" i="2"/>
  <c r="Q199" i="2"/>
  <c r="O199" i="2"/>
  <c r="N199" i="2"/>
  <c r="L199" i="2"/>
  <c r="K199" i="2"/>
  <c r="I199" i="2"/>
  <c r="H199" i="2"/>
  <c r="F199" i="2"/>
  <c r="E199" i="2"/>
  <c r="AB198" i="2"/>
  <c r="Y198" i="2"/>
  <c r="V198" i="2"/>
  <c r="R198" i="2"/>
  <c r="Q198" i="2"/>
  <c r="B198" i="2" s="1"/>
  <c r="P198" i="2"/>
  <c r="M198" i="2"/>
  <c r="J198" i="2"/>
  <c r="G198" i="2"/>
  <c r="AB197" i="2"/>
  <c r="Y197" i="2"/>
  <c r="V197" i="2"/>
  <c r="R197" i="2"/>
  <c r="Q197" i="2"/>
  <c r="P197" i="2"/>
  <c r="M197" i="2"/>
  <c r="J197" i="2"/>
  <c r="G197" i="2"/>
  <c r="C197" i="2"/>
  <c r="AB196" i="2"/>
  <c r="Y196" i="2"/>
  <c r="V196" i="2"/>
  <c r="R196" i="2"/>
  <c r="C196" i="2" s="1"/>
  <c r="P196" i="2"/>
  <c r="M196" i="2"/>
  <c r="J196" i="2"/>
  <c r="G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G194" i="2"/>
  <c r="C194" i="2"/>
  <c r="B194" i="2"/>
  <c r="AB193" i="2"/>
  <c r="Y193" i="2"/>
  <c r="V193" i="2"/>
  <c r="S193" i="2"/>
  <c r="P193" i="2"/>
  <c r="M193" i="2"/>
  <c r="J193" i="2"/>
  <c r="G193" i="2"/>
  <c r="C193" i="2"/>
  <c r="B193" i="2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S190" i="2"/>
  <c r="P190" i="2"/>
  <c r="L190" i="2"/>
  <c r="K190" i="2"/>
  <c r="J190" i="2"/>
  <c r="G190" i="2"/>
  <c r="AB189" i="2"/>
  <c r="Y189" i="2"/>
  <c r="U189" i="2"/>
  <c r="C189" i="2" s="1"/>
  <c r="T189" i="2"/>
  <c r="S189" i="2"/>
  <c r="P189" i="2"/>
  <c r="M189" i="2"/>
  <c r="J189" i="2"/>
  <c r="G189" i="2"/>
  <c r="AB188" i="2"/>
  <c r="AA188" i="2"/>
  <c r="Z188" i="2"/>
  <c r="X188" i="2"/>
  <c r="W188" i="2"/>
  <c r="U188" i="2"/>
  <c r="O188" i="2"/>
  <c r="N188" i="2"/>
  <c r="I188" i="2"/>
  <c r="H188" i="2"/>
  <c r="H187" i="2" s="1"/>
  <c r="F188" i="2"/>
  <c r="E188" i="2"/>
  <c r="AB186" i="2"/>
  <c r="Y186" i="2"/>
  <c r="V186" i="2"/>
  <c r="S186" i="2"/>
  <c r="P186" i="2"/>
  <c r="M186" i="2"/>
  <c r="J186" i="2"/>
  <c r="G186" i="2"/>
  <c r="C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D183" i="2" s="1"/>
  <c r="G183" i="2"/>
  <c r="C183" i="2"/>
  <c r="B183" i="2"/>
  <c r="AA182" i="2"/>
  <c r="Z182" i="2"/>
  <c r="X182" i="2"/>
  <c r="W182" i="2"/>
  <c r="U182" i="2"/>
  <c r="T182" i="2"/>
  <c r="R182" i="2"/>
  <c r="Q182" i="2"/>
  <c r="Q178" i="2" s="1"/>
  <c r="O182" i="2"/>
  <c r="N182" i="2"/>
  <c r="L182" i="2"/>
  <c r="K182" i="2"/>
  <c r="I182" i="2"/>
  <c r="J182" i="2" s="1"/>
  <c r="H182" i="2"/>
  <c r="G182" i="2"/>
  <c r="F182" i="2"/>
  <c r="E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C180" i="2"/>
  <c r="B180" i="2"/>
  <c r="AA179" i="2"/>
  <c r="AB179" i="2" s="1"/>
  <c r="Z179" i="2"/>
  <c r="X179" i="2"/>
  <c r="W179" i="2"/>
  <c r="U179" i="2"/>
  <c r="V179" i="2" s="1"/>
  <c r="T179" i="2"/>
  <c r="R179" i="2"/>
  <c r="Q179" i="2"/>
  <c r="O179" i="2"/>
  <c r="N179" i="2"/>
  <c r="L179" i="2"/>
  <c r="K179" i="2"/>
  <c r="I179" i="2"/>
  <c r="I178" i="2" s="1"/>
  <c r="H179" i="2"/>
  <c r="F179" i="2"/>
  <c r="G179" i="2" s="1"/>
  <c r="E179" i="2"/>
  <c r="E178" i="2"/>
  <c r="AB177" i="2"/>
  <c r="Y177" i="2"/>
  <c r="V177" i="2"/>
  <c r="S177" i="2"/>
  <c r="P177" i="2"/>
  <c r="M177" i="2"/>
  <c r="J177" i="2"/>
  <c r="G177" i="2"/>
  <c r="C177" i="2"/>
  <c r="B177" i="2"/>
  <c r="AA176" i="2"/>
  <c r="Z176" i="2"/>
  <c r="Y176" i="2"/>
  <c r="X176" i="2"/>
  <c r="W176" i="2"/>
  <c r="U176" i="2"/>
  <c r="T176" i="2"/>
  <c r="R176" i="2"/>
  <c r="Q176" i="2"/>
  <c r="O176" i="2"/>
  <c r="P176" i="2" s="1"/>
  <c r="N176" i="2"/>
  <c r="L176" i="2"/>
  <c r="K176" i="2"/>
  <c r="I176" i="2"/>
  <c r="H176" i="2"/>
  <c r="F176" i="2"/>
  <c r="E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A173" i="2"/>
  <c r="AB173" i="2" s="1"/>
  <c r="Z173" i="2"/>
  <c r="X173" i="2"/>
  <c r="W173" i="2"/>
  <c r="U173" i="2"/>
  <c r="T173" i="2"/>
  <c r="R173" i="2"/>
  <c r="Q173" i="2"/>
  <c r="Q165" i="2" s="1"/>
  <c r="O173" i="2"/>
  <c r="N173" i="2"/>
  <c r="L173" i="2"/>
  <c r="M173" i="2" s="1"/>
  <c r="K173" i="2"/>
  <c r="I173" i="2"/>
  <c r="H173" i="2"/>
  <c r="F173" i="2"/>
  <c r="E173" i="2"/>
  <c r="AB172" i="2"/>
  <c r="Y172" i="2"/>
  <c r="V172" i="2"/>
  <c r="S172" i="2"/>
  <c r="P172" i="2"/>
  <c r="M172" i="2"/>
  <c r="J172" i="2"/>
  <c r="G172" i="2"/>
  <c r="D172" i="2" s="1"/>
  <c r="C172" i="2"/>
  <c r="B172" i="2"/>
  <c r="AA171" i="2"/>
  <c r="Z171" i="2"/>
  <c r="X171" i="2"/>
  <c r="W171" i="2"/>
  <c r="U171" i="2"/>
  <c r="T171" i="2"/>
  <c r="S171" i="2"/>
  <c r="R171" i="2"/>
  <c r="Q171" i="2"/>
  <c r="O171" i="2"/>
  <c r="N171" i="2"/>
  <c r="L171" i="2"/>
  <c r="K171" i="2"/>
  <c r="I171" i="2"/>
  <c r="H171" i="2"/>
  <c r="F171" i="2"/>
  <c r="E171" i="2"/>
  <c r="AB170" i="2"/>
  <c r="Y170" i="2"/>
  <c r="V170" i="2"/>
  <c r="S170" i="2"/>
  <c r="P170" i="2"/>
  <c r="M170" i="2"/>
  <c r="J170" i="2"/>
  <c r="G170" i="2"/>
  <c r="C170" i="2"/>
  <c r="B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A166" i="2"/>
  <c r="Z166" i="2"/>
  <c r="X166" i="2"/>
  <c r="W166" i="2"/>
  <c r="U166" i="2"/>
  <c r="T166" i="2"/>
  <c r="R166" i="2"/>
  <c r="Q166" i="2"/>
  <c r="O166" i="2"/>
  <c r="N166" i="2"/>
  <c r="L166" i="2"/>
  <c r="M166" i="2" s="1"/>
  <c r="K166" i="2"/>
  <c r="I166" i="2"/>
  <c r="H166" i="2"/>
  <c r="H165" i="2" s="1"/>
  <c r="F166" i="2"/>
  <c r="E166" i="2"/>
  <c r="AB163" i="2"/>
  <c r="Y163" i="2"/>
  <c r="V163" i="2"/>
  <c r="S163" i="2"/>
  <c r="P163" i="2"/>
  <c r="M163" i="2"/>
  <c r="J163" i="2"/>
  <c r="G163" i="2"/>
  <c r="C163" i="2"/>
  <c r="B163" i="2"/>
  <c r="AB162" i="2"/>
  <c r="Y162" i="2"/>
  <c r="V162" i="2"/>
  <c r="S162" i="2"/>
  <c r="P162" i="2"/>
  <c r="M162" i="2"/>
  <c r="J162" i="2"/>
  <c r="G162" i="2"/>
  <c r="C162" i="2"/>
  <c r="B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S160" i="2"/>
  <c r="P160" i="2"/>
  <c r="M160" i="2"/>
  <c r="J160" i="2"/>
  <c r="G160" i="2"/>
  <c r="C160" i="2"/>
  <c r="B160" i="2"/>
  <c r="AB159" i="2"/>
  <c r="Y159" i="2"/>
  <c r="V159" i="2"/>
  <c r="S159" i="2"/>
  <c r="P159" i="2"/>
  <c r="M159" i="2"/>
  <c r="J159" i="2"/>
  <c r="G159" i="2"/>
  <c r="C159" i="2"/>
  <c r="B159" i="2"/>
  <c r="AA158" i="2"/>
  <c r="AA157" i="2" s="1"/>
  <c r="Z158" i="2"/>
  <c r="X158" i="2"/>
  <c r="X157" i="2" s="1"/>
  <c r="Y157" i="2" s="1"/>
  <c r="W158" i="2"/>
  <c r="W157" i="2" s="1"/>
  <c r="U158" i="2"/>
  <c r="U157" i="2" s="1"/>
  <c r="T158" i="2"/>
  <c r="R158" i="2"/>
  <c r="Q158" i="2"/>
  <c r="Q157" i="2" s="1"/>
  <c r="O158" i="2"/>
  <c r="O157" i="2" s="1"/>
  <c r="N158" i="2"/>
  <c r="L158" i="2"/>
  <c r="L157" i="2" s="1"/>
  <c r="M157" i="2" s="1"/>
  <c r="K158" i="2"/>
  <c r="K157" i="2" s="1"/>
  <c r="I158" i="2"/>
  <c r="H158" i="2"/>
  <c r="H157" i="2" s="1"/>
  <c r="F158" i="2"/>
  <c r="E158" i="2"/>
  <c r="I157" i="2"/>
  <c r="J157" i="2" s="1"/>
  <c r="E157" i="2"/>
  <c r="AB156" i="2"/>
  <c r="Y156" i="2"/>
  <c r="V156" i="2"/>
  <c r="S156" i="2"/>
  <c r="P156" i="2"/>
  <c r="M156" i="2"/>
  <c r="J156" i="2"/>
  <c r="G156" i="2"/>
  <c r="C156" i="2"/>
  <c r="B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K151" i="2"/>
  <c r="M151" i="2" s="1"/>
  <c r="J151" i="2"/>
  <c r="G151" i="2"/>
  <c r="C151" i="2"/>
  <c r="B151" i="2"/>
  <c r="AB150" i="2"/>
  <c r="Y150" i="2"/>
  <c r="V150" i="2"/>
  <c r="S150" i="2"/>
  <c r="P150" i="2"/>
  <c r="L150" i="2"/>
  <c r="M150" i="2" s="1"/>
  <c r="K150" i="2"/>
  <c r="J150" i="2"/>
  <c r="G150" i="2"/>
  <c r="C150" i="2"/>
  <c r="B150" i="2"/>
  <c r="AB149" i="2"/>
  <c r="Y149" i="2"/>
  <c r="V149" i="2"/>
  <c r="S149" i="2"/>
  <c r="P149" i="2"/>
  <c r="M149" i="2"/>
  <c r="D149" i="2" s="1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B143" i="2"/>
  <c r="Y143" i="2"/>
  <c r="V143" i="2"/>
  <c r="S143" i="2"/>
  <c r="P143" i="2"/>
  <c r="M143" i="2"/>
  <c r="J143" i="2"/>
  <c r="G143" i="2"/>
  <c r="C143" i="2"/>
  <c r="B143" i="2"/>
  <c r="AB142" i="2"/>
  <c r="Y142" i="2"/>
  <c r="V142" i="2"/>
  <c r="S142" i="2"/>
  <c r="P142" i="2"/>
  <c r="M142" i="2"/>
  <c r="J142" i="2"/>
  <c r="G142" i="2"/>
  <c r="C142" i="2"/>
  <c r="B142" i="2"/>
  <c r="AA141" i="2"/>
  <c r="AB141" i="2" s="1"/>
  <c r="Z141" i="2"/>
  <c r="X141" i="2"/>
  <c r="W141" i="2"/>
  <c r="W140" i="2" s="1"/>
  <c r="U141" i="2"/>
  <c r="T141" i="2"/>
  <c r="T140" i="2" s="1"/>
  <c r="R141" i="2"/>
  <c r="R140" i="2" s="1"/>
  <c r="Q141" i="2"/>
  <c r="O141" i="2"/>
  <c r="N141" i="2"/>
  <c r="N140" i="2" s="1"/>
  <c r="L141" i="2"/>
  <c r="K141" i="2"/>
  <c r="K140" i="2" s="1"/>
  <c r="I141" i="2"/>
  <c r="H141" i="2"/>
  <c r="H140" i="2" s="1"/>
  <c r="F141" i="2"/>
  <c r="E141" i="2"/>
  <c r="AA140" i="2"/>
  <c r="Z140" i="2"/>
  <c r="U140" i="2"/>
  <c r="Q140" i="2"/>
  <c r="I140" i="2"/>
  <c r="F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D133" i="2" s="1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B116" i="2"/>
  <c r="Y116" i="2"/>
  <c r="V116" i="2"/>
  <c r="S116" i="2"/>
  <c r="P116" i="2"/>
  <c r="M116" i="2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B113" i="2"/>
  <c r="Y113" i="2"/>
  <c r="V113" i="2"/>
  <c r="S113" i="2"/>
  <c r="P113" i="2"/>
  <c r="M113" i="2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D109" i="2" s="1"/>
  <c r="G109" i="2"/>
  <c r="C109" i="2"/>
  <c r="B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B105" i="2"/>
  <c r="Y105" i="2"/>
  <c r="V105" i="2"/>
  <c r="S105" i="2"/>
  <c r="P105" i="2"/>
  <c r="M105" i="2"/>
  <c r="J105" i="2"/>
  <c r="G105" i="2"/>
  <c r="C105" i="2"/>
  <c r="B105" i="2"/>
  <c r="AB104" i="2"/>
  <c r="Y104" i="2"/>
  <c r="V104" i="2"/>
  <c r="S104" i="2"/>
  <c r="P104" i="2"/>
  <c r="M104" i="2"/>
  <c r="J104" i="2"/>
  <c r="G104" i="2"/>
  <c r="C104" i="2"/>
  <c r="B104" i="2"/>
  <c r="AA103" i="2"/>
  <c r="Z103" i="2"/>
  <c r="X103" i="2"/>
  <c r="W103" i="2"/>
  <c r="U103" i="2"/>
  <c r="T103" i="2"/>
  <c r="R103" i="2"/>
  <c r="Q103" i="2"/>
  <c r="Q58" i="2" s="1"/>
  <c r="Q57" i="2" s="1"/>
  <c r="O103" i="2"/>
  <c r="N103" i="2"/>
  <c r="L103" i="2"/>
  <c r="K103" i="2"/>
  <c r="I103" i="2"/>
  <c r="J103" i="2" s="1"/>
  <c r="H103" i="2"/>
  <c r="F103" i="2"/>
  <c r="E103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P100" i="2"/>
  <c r="M100" i="2"/>
  <c r="J100" i="2"/>
  <c r="G100" i="2"/>
  <c r="C100" i="2"/>
  <c r="B100" i="2"/>
  <c r="AB99" i="2"/>
  <c r="Y99" i="2"/>
  <c r="V99" i="2"/>
  <c r="S99" i="2"/>
  <c r="P99" i="2"/>
  <c r="M99" i="2"/>
  <c r="J99" i="2"/>
  <c r="G99" i="2"/>
  <c r="C99" i="2"/>
  <c r="B99" i="2"/>
  <c r="AB98" i="2"/>
  <c r="Y98" i="2"/>
  <c r="V98" i="2"/>
  <c r="S98" i="2"/>
  <c r="P98" i="2"/>
  <c r="M98" i="2"/>
  <c r="J98" i="2"/>
  <c r="G98" i="2"/>
  <c r="C98" i="2"/>
  <c r="B98" i="2"/>
  <c r="AB97" i="2"/>
  <c r="Y97" i="2"/>
  <c r="V97" i="2"/>
  <c r="S97" i="2"/>
  <c r="P97" i="2"/>
  <c r="M97" i="2"/>
  <c r="J97" i="2"/>
  <c r="G97" i="2"/>
  <c r="C97" i="2"/>
  <c r="B97" i="2"/>
  <c r="AB96" i="2"/>
  <c r="Y96" i="2"/>
  <c r="V96" i="2"/>
  <c r="S96" i="2"/>
  <c r="P96" i="2"/>
  <c r="M96" i="2"/>
  <c r="J96" i="2"/>
  <c r="G96" i="2"/>
  <c r="C96" i="2"/>
  <c r="B96" i="2"/>
  <c r="AB95" i="2"/>
  <c r="Y95" i="2"/>
  <c r="V95" i="2"/>
  <c r="S95" i="2"/>
  <c r="P95" i="2"/>
  <c r="L95" i="2"/>
  <c r="K95" i="2"/>
  <c r="B95" i="2" s="1"/>
  <c r="J95" i="2"/>
  <c r="G95" i="2"/>
  <c r="AB94" i="2"/>
  <c r="Y94" i="2"/>
  <c r="V94" i="2"/>
  <c r="S94" i="2"/>
  <c r="P94" i="2"/>
  <c r="M94" i="2"/>
  <c r="J94" i="2"/>
  <c r="G94" i="2"/>
  <c r="C94" i="2"/>
  <c r="B94" i="2"/>
  <c r="AB93" i="2"/>
  <c r="Y93" i="2"/>
  <c r="V93" i="2"/>
  <c r="S93" i="2"/>
  <c r="P93" i="2"/>
  <c r="M93" i="2"/>
  <c r="J93" i="2"/>
  <c r="G93" i="2"/>
  <c r="C93" i="2"/>
  <c r="B93" i="2"/>
  <c r="AB92" i="2"/>
  <c r="Y92" i="2"/>
  <c r="V92" i="2"/>
  <c r="S92" i="2"/>
  <c r="P92" i="2"/>
  <c r="M92" i="2"/>
  <c r="J92" i="2"/>
  <c r="G92" i="2"/>
  <c r="C92" i="2"/>
  <c r="B92" i="2"/>
  <c r="AB91" i="2"/>
  <c r="Y91" i="2"/>
  <c r="V91" i="2"/>
  <c r="S91" i="2"/>
  <c r="P91" i="2"/>
  <c r="M91" i="2"/>
  <c r="J91" i="2"/>
  <c r="G91" i="2"/>
  <c r="D91" i="2" s="1"/>
  <c r="C91" i="2"/>
  <c r="B91" i="2"/>
  <c r="AB90" i="2"/>
  <c r="Y90" i="2"/>
  <c r="V90" i="2"/>
  <c r="S90" i="2"/>
  <c r="P90" i="2"/>
  <c r="M90" i="2"/>
  <c r="J90" i="2"/>
  <c r="G90" i="2"/>
  <c r="C90" i="2"/>
  <c r="B90" i="2"/>
  <c r="AB89" i="2"/>
  <c r="Y89" i="2"/>
  <c r="V89" i="2"/>
  <c r="S89" i="2"/>
  <c r="P89" i="2"/>
  <c r="L89" i="2"/>
  <c r="K89" i="2"/>
  <c r="B89" i="2" s="1"/>
  <c r="J89" i="2"/>
  <c r="G89" i="2"/>
  <c r="AB88" i="2"/>
  <c r="Y88" i="2"/>
  <c r="V88" i="2"/>
  <c r="S88" i="2"/>
  <c r="P88" i="2"/>
  <c r="L88" i="2"/>
  <c r="K88" i="2"/>
  <c r="J88" i="2"/>
  <c r="G88" i="2"/>
  <c r="C88" i="2"/>
  <c r="AB87" i="2"/>
  <c r="Y87" i="2"/>
  <c r="V87" i="2"/>
  <c r="S87" i="2"/>
  <c r="P87" i="2"/>
  <c r="D87" i="2" s="1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G85" i="2"/>
  <c r="C85" i="2"/>
  <c r="B85" i="2"/>
  <c r="AB84" i="2"/>
  <c r="Y84" i="2"/>
  <c r="V84" i="2"/>
  <c r="S84" i="2"/>
  <c r="P84" i="2"/>
  <c r="L84" i="2"/>
  <c r="K84" i="2"/>
  <c r="J84" i="2"/>
  <c r="G84" i="2"/>
  <c r="C84" i="2"/>
  <c r="AB83" i="2"/>
  <c r="Y83" i="2"/>
  <c r="V83" i="2"/>
  <c r="S83" i="2"/>
  <c r="P83" i="2"/>
  <c r="M83" i="2"/>
  <c r="J83" i="2"/>
  <c r="G83" i="2"/>
  <c r="C83" i="2"/>
  <c r="B83" i="2"/>
  <c r="AB82" i="2"/>
  <c r="Y82" i="2"/>
  <c r="V82" i="2"/>
  <c r="S82" i="2"/>
  <c r="P82" i="2"/>
  <c r="M82" i="2"/>
  <c r="I82" i="2"/>
  <c r="H82" i="2"/>
  <c r="G82" i="2"/>
  <c r="B82" i="2"/>
  <c r="AB81" i="2"/>
  <c r="Y81" i="2"/>
  <c r="V81" i="2"/>
  <c r="S81" i="2"/>
  <c r="P81" i="2"/>
  <c r="M81" i="2"/>
  <c r="J81" i="2"/>
  <c r="G81" i="2"/>
  <c r="D81" i="2" s="1"/>
  <c r="C81" i="2"/>
  <c r="B81" i="2"/>
  <c r="AB80" i="2"/>
  <c r="Y80" i="2"/>
  <c r="V80" i="2"/>
  <c r="S80" i="2"/>
  <c r="P80" i="2"/>
  <c r="M80" i="2"/>
  <c r="J80" i="2"/>
  <c r="G80" i="2"/>
  <c r="C80" i="2"/>
  <c r="B80" i="2"/>
  <c r="AB79" i="2"/>
  <c r="Y79" i="2"/>
  <c r="V79" i="2"/>
  <c r="S79" i="2"/>
  <c r="P79" i="2"/>
  <c r="M79" i="2"/>
  <c r="J79" i="2"/>
  <c r="G79" i="2"/>
  <c r="D79" i="2" s="1"/>
  <c r="C79" i="2"/>
  <c r="B79" i="2"/>
  <c r="AB78" i="2"/>
  <c r="Y78" i="2"/>
  <c r="V78" i="2"/>
  <c r="S78" i="2"/>
  <c r="P78" i="2"/>
  <c r="M78" i="2"/>
  <c r="L78" i="2"/>
  <c r="K78" i="2"/>
  <c r="J78" i="2"/>
  <c r="G78" i="2"/>
  <c r="C78" i="2"/>
  <c r="B78" i="2"/>
  <c r="AB77" i="2"/>
  <c r="Y77" i="2"/>
  <c r="V77" i="2"/>
  <c r="S77" i="2"/>
  <c r="P77" i="2"/>
  <c r="M77" i="2"/>
  <c r="D77" i="2" s="1"/>
  <c r="J77" i="2"/>
  <c r="G77" i="2"/>
  <c r="C77" i="2"/>
  <c r="B77" i="2"/>
  <c r="AB76" i="2"/>
  <c r="Y76" i="2"/>
  <c r="V76" i="2"/>
  <c r="S76" i="2"/>
  <c r="P76" i="2"/>
  <c r="M76" i="2"/>
  <c r="I76" i="2"/>
  <c r="J76" i="2" s="1"/>
  <c r="H76" i="2"/>
  <c r="G76" i="2"/>
  <c r="B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G74" i="2"/>
  <c r="C74" i="2"/>
  <c r="B74" i="2"/>
  <c r="AB73" i="2"/>
  <c r="Y73" i="2"/>
  <c r="V73" i="2"/>
  <c r="S73" i="2"/>
  <c r="P73" i="2"/>
  <c r="M73" i="2"/>
  <c r="J73" i="2"/>
  <c r="G73" i="2"/>
  <c r="C73" i="2"/>
  <c r="B73" i="2"/>
  <c r="AB72" i="2"/>
  <c r="Y72" i="2"/>
  <c r="V72" i="2"/>
  <c r="S72" i="2"/>
  <c r="P72" i="2"/>
  <c r="M72" i="2"/>
  <c r="J72" i="2"/>
  <c r="G72" i="2"/>
  <c r="C72" i="2"/>
  <c r="B72" i="2"/>
  <c r="AB71" i="2"/>
  <c r="Y71" i="2"/>
  <c r="V71" i="2"/>
  <c r="S71" i="2"/>
  <c r="P71" i="2"/>
  <c r="M71" i="2"/>
  <c r="J71" i="2"/>
  <c r="G71" i="2"/>
  <c r="C71" i="2"/>
  <c r="B71" i="2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L69" i="2"/>
  <c r="K69" i="2"/>
  <c r="I69" i="2"/>
  <c r="H69" i="2"/>
  <c r="G69" i="2"/>
  <c r="AB68" i="2"/>
  <c r="Y68" i="2"/>
  <c r="V68" i="2"/>
  <c r="S68" i="2"/>
  <c r="P68" i="2"/>
  <c r="M68" i="2"/>
  <c r="J68" i="2"/>
  <c r="G68" i="2"/>
  <c r="C68" i="2"/>
  <c r="B68" i="2"/>
  <c r="AB67" i="2"/>
  <c r="Y67" i="2"/>
  <c r="V67" i="2"/>
  <c r="S67" i="2"/>
  <c r="P67" i="2"/>
  <c r="L67" i="2"/>
  <c r="K67" i="2"/>
  <c r="I67" i="2"/>
  <c r="H67" i="2"/>
  <c r="G67" i="2"/>
  <c r="AA66" i="2"/>
  <c r="Z66" i="2"/>
  <c r="X66" i="2"/>
  <c r="W66" i="2"/>
  <c r="U66" i="2"/>
  <c r="T66" i="2"/>
  <c r="R66" i="2"/>
  <c r="S66" i="2" s="1"/>
  <c r="Q66" i="2"/>
  <c r="O66" i="2"/>
  <c r="N66" i="2"/>
  <c r="F66" i="2"/>
  <c r="E66" i="2"/>
  <c r="G66" i="2" s="1"/>
  <c r="AB65" i="2"/>
  <c r="Y65" i="2"/>
  <c r="V65" i="2"/>
  <c r="S65" i="2"/>
  <c r="P65" i="2"/>
  <c r="M65" i="2"/>
  <c r="J65" i="2"/>
  <c r="G65" i="2"/>
  <c r="C65" i="2"/>
  <c r="B65" i="2"/>
  <c r="AB64" i="2"/>
  <c r="Y64" i="2"/>
  <c r="U64" i="2"/>
  <c r="T64" i="2"/>
  <c r="S64" i="2"/>
  <c r="P64" i="2"/>
  <c r="M64" i="2"/>
  <c r="J64" i="2"/>
  <c r="G64" i="2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M62" i="2"/>
  <c r="J62" i="2"/>
  <c r="G62" i="2"/>
  <c r="C62" i="2"/>
  <c r="B62" i="2"/>
  <c r="AB61" i="2"/>
  <c r="Y61" i="2"/>
  <c r="V61" i="2"/>
  <c r="S61" i="2"/>
  <c r="P61" i="2"/>
  <c r="M61" i="2"/>
  <c r="J61" i="2"/>
  <c r="G61" i="2"/>
  <c r="C61" i="2"/>
  <c r="B61" i="2"/>
  <c r="AB60" i="2"/>
  <c r="Y60" i="2"/>
  <c r="V60" i="2"/>
  <c r="S60" i="2"/>
  <c r="P60" i="2"/>
  <c r="M60" i="2"/>
  <c r="J60" i="2"/>
  <c r="G60" i="2"/>
  <c r="C60" i="2"/>
  <c r="B60" i="2"/>
  <c r="AB59" i="2"/>
  <c r="Y59" i="2"/>
  <c r="V59" i="2"/>
  <c r="S59" i="2"/>
  <c r="P59" i="2"/>
  <c r="M59" i="2"/>
  <c r="J59" i="2"/>
  <c r="G59" i="2"/>
  <c r="C59" i="2"/>
  <c r="B59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D55" i="2" s="1"/>
  <c r="C55" i="2"/>
  <c r="B55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A52" i="2"/>
  <c r="Z52" i="2"/>
  <c r="Z51" i="2" s="1"/>
  <c r="X52" i="2"/>
  <c r="W52" i="2"/>
  <c r="W51" i="2" s="1"/>
  <c r="U52" i="2"/>
  <c r="T52" i="2"/>
  <c r="R52" i="2"/>
  <c r="Q52" i="2"/>
  <c r="Q51" i="2" s="1"/>
  <c r="O52" i="2"/>
  <c r="N52" i="2"/>
  <c r="N51" i="2" s="1"/>
  <c r="L52" i="2"/>
  <c r="M52" i="2" s="1"/>
  <c r="K52" i="2"/>
  <c r="K51" i="2" s="1"/>
  <c r="I52" i="2"/>
  <c r="H52" i="2"/>
  <c r="H51" i="2" s="1"/>
  <c r="F52" i="2"/>
  <c r="E52" i="2"/>
  <c r="T51" i="2"/>
  <c r="L51" i="2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S49" i="2"/>
  <c r="P49" i="2"/>
  <c r="M49" i="2"/>
  <c r="J49" i="2"/>
  <c r="G49" i="2"/>
  <c r="C49" i="2"/>
  <c r="B49" i="2"/>
  <c r="AB48" i="2"/>
  <c r="Y48" i="2"/>
  <c r="V48" i="2"/>
  <c r="S48" i="2"/>
  <c r="P48" i="2"/>
  <c r="M48" i="2"/>
  <c r="J48" i="2"/>
  <c r="G48" i="2"/>
  <c r="C48" i="2"/>
  <c r="B48" i="2"/>
  <c r="AB47" i="2"/>
  <c r="AA47" i="2"/>
  <c r="Z47" i="2"/>
  <c r="Z46" i="2" s="1"/>
  <c r="X47" i="2"/>
  <c r="W47" i="2"/>
  <c r="W46" i="2" s="1"/>
  <c r="U47" i="2"/>
  <c r="T47" i="2"/>
  <c r="T46" i="2" s="1"/>
  <c r="R47" i="2"/>
  <c r="Q47" i="2"/>
  <c r="Q46" i="2" s="1"/>
  <c r="O47" i="2"/>
  <c r="N47" i="2"/>
  <c r="L47" i="2"/>
  <c r="K47" i="2"/>
  <c r="K46" i="2" s="1"/>
  <c r="I47" i="2"/>
  <c r="H47" i="2"/>
  <c r="H46" i="2" s="1"/>
  <c r="F47" i="2"/>
  <c r="E47" i="2"/>
  <c r="AA46" i="2"/>
  <c r="AB46" i="2" s="1"/>
  <c r="O46" i="2"/>
  <c r="AB45" i="2"/>
  <c r="Y45" i="2"/>
  <c r="V45" i="2"/>
  <c r="S45" i="2"/>
  <c r="P45" i="2"/>
  <c r="M45" i="2"/>
  <c r="J45" i="2"/>
  <c r="G45" i="2"/>
  <c r="C45" i="2"/>
  <c r="B45" i="2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C43" i="2"/>
  <c r="B43" i="2"/>
  <c r="AB42" i="2"/>
  <c r="Y42" i="2"/>
  <c r="V42" i="2"/>
  <c r="S42" i="2"/>
  <c r="P42" i="2"/>
  <c r="M42" i="2"/>
  <c r="J42" i="2"/>
  <c r="G42" i="2"/>
  <c r="C42" i="2"/>
  <c r="B42" i="2"/>
  <c r="AB41" i="2"/>
  <c r="Y41" i="2"/>
  <c r="V41" i="2"/>
  <c r="S41" i="2"/>
  <c r="P41" i="2"/>
  <c r="M41" i="2"/>
  <c r="J41" i="2"/>
  <c r="G41" i="2"/>
  <c r="C41" i="2"/>
  <c r="B41" i="2"/>
  <c r="AB40" i="2"/>
  <c r="Y40" i="2"/>
  <c r="V40" i="2"/>
  <c r="S40" i="2"/>
  <c r="P40" i="2"/>
  <c r="M40" i="2"/>
  <c r="J40" i="2"/>
  <c r="G40" i="2"/>
  <c r="C40" i="2"/>
  <c r="B40" i="2"/>
  <c r="AB39" i="2"/>
  <c r="Y39" i="2"/>
  <c r="V39" i="2"/>
  <c r="S39" i="2"/>
  <c r="P39" i="2"/>
  <c r="D39" i="2" s="1"/>
  <c r="M39" i="2"/>
  <c r="J39" i="2"/>
  <c r="G39" i="2"/>
  <c r="C39" i="2"/>
  <c r="B39" i="2"/>
  <c r="AB38" i="2"/>
  <c r="Y38" i="2"/>
  <c r="V38" i="2"/>
  <c r="S38" i="2"/>
  <c r="P38" i="2"/>
  <c r="M38" i="2"/>
  <c r="J38" i="2"/>
  <c r="G38" i="2"/>
  <c r="C38" i="2"/>
  <c r="B38" i="2"/>
  <c r="AA37" i="2"/>
  <c r="AB37" i="2" s="1"/>
  <c r="Z37" i="2"/>
  <c r="Z36" i="2" s="1"/>
  <c r="X37" i="2"/>
  <c r="W37" i="2"/>
  <c r="W36" i="2" s="1"/>
  <c r="V37" i="2"/>
  <c r="U37" i="2"/>
  <c r="U36" i="2" s="1"/>
  <c r="T37" i="2"/>
  <c r="T36" i="2" s="1"/>
  <c r="R37" i="2"/>
  <c r="Q37" i="2"/>
  <c r="Q36" i="2" s="1"/>
  <c r="O37" i="2"/>
  <c r="P37" i="2" s="1"/>
  <c r="N37" i="2"/>
  <c r="N36" i="2" s="1"/>
  <c r="L37" i="2"/>
  <c r="K37" i="2"/>
  <c r="K36" i="2" s="1"/>
  <c r="I37" i="2"/>
  <c r="J37" i="2" s="1"/>
  <c r="H37" i="2"/>
  <c r="H36" i="2" s="1"/>
  <c r="F37" i="2"/>
  <c r="G37" i="2" s="1"/>
  <c r="E37" i="2"/>
  <c r="I36" i="2"/>
  <c r="AB35" i="2"/>
  <c r="Y35" i="2"/>
  <c r="V35" i="2"/>
  <c r="S35" i="2"/>
  <c r="P35" i="2"/>
  <c r="M35" i="2"/>
  <c r="J35" i="2"/>
  <c r="G35" i="2"/>
  <c r="C35" i="2"/>
  <c r="B35" i="2"/>
  <c r="AB34" i="2"/>
  <c r="Y34" i="2"/>
  <c r="V34" i="2"/>
  <c r="S34" i="2"/>
  <c r="P34" i="2"/>
  <c r="M34" i="2"/>
  <c r="J34" i="2"/>
  <c r="G34" i="2"/>
  <c r="C34" i="2"/>
  <c r="B34" i="2"/>
  <c r="AB33" i="2"/>
  <c r="Y33" i="2"/>
  <c r="U33" i="2"/>
  <c r="V33" i="2" s="1"/>
  <c r="T33" i="2"/>
  <c r="B33" i="2" s="1"/>
  <c r="S33" i="2"/>
  <c r="P33" i="2"/>
  <c r="M33" i="2"/>
  <c r="J33" i="2"/>
  <c r="G33" i="2"/>
  <c r="C33" i="2"/>
  <c r="AB32" i="2"/>
  <c r="Y32" i="2"/>
  <c r="V32" i="2"/>
  <c r="S32" i="2"/>
  <c r="P32" i="2"/>
  <c r="M32" i="2"/>
  <c r="J32" i="2"/>
  <c r="G32" i="2"/>
  <c r="C32" i="2"/>
  <c r="B32" i="2"/>
  <c r="AB31" i="2"/>
  <c r="Y31" i="2"/>
  <c r="U31" i="2"/>
  <c r="U22" i="2" s="1"/>
  <c r="T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C24" i="2"/>
  <c r="B24" i="2"/>
  <c r="AB23" i="2"/>
  <c r="Y23" i="2"/>
  <c r="V23" i="2"/>
  <c r="S23" i="2"/>
  <c r="P23" i="2"/>
  <c r="M23" i="2"/>
  <c r="J23" i="2"/>
  <c r="G23" i="2"/>
  <c r="C23" i="2"/>
  <c r="B23" i="2"/>
  <c r="AA22" i="2"/>
  <c r="Z22" i="2"/>
  <c r="Z21" i="2" s="1"/>
  <c r="X22" i="2"/>
  <c r="X21" i="2" s="1"/>
  <c r="W22" i="2"/>
  <c r="W21" i="2" s="1"/>
  <c r="T22" i="2"/>
  <c r="R22" i="2"/>
  <c r="Q22" i="2"/>
  <c r="Q21" i="2" s="1"/>
  <c r="O22" i="2"/>
  <c r="N22" i="2"/>
  <c r="N21" i="2" s="1"/>
  <c r="L22" i="2"/>
  <c r="K22" i="2"/>
  <c r="K21" i="2" s="1"/>
  <c r="I22" i="2"/>
  <c r="H22" i="2"/>
  <c r="F22" i="2"/>
  <c r="F21" i="2" s="1"/>
  <c r="E22" i="2"/>
  <c r="T21" i="2"/>
  <c r="I21" i="2"/>
  <c r="J21" i="2" s="1"/>
  <c r="H21" i="2"/>
  <c r="E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G19" i="2"/>
  <c r="C19" i="2"/>
  <c r="B19" i="2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F12" i="2"/>
  <c r="E12" i="2"/>
  <c r="C12" i="2"/>
  <c r="AA11" i="2"/>
  <c r="AA10" i="2" s="1"/>
  <c r="Z11" i="2"/>
  <c r="Z10" i="2" s="1"/>
  <c r="X11" i="2"/>
  <c r="Y11" i="2" s="1"/>
  <c r="W11" i="2"/>
  <c r="U11" i="2"/>
  <c r="V11" i="2" s="1"/>
  <c r="T11" i="2"/>
  <c r="T10" i="2" s="1"/>
  <c r="R11" i="2"/>
  <c r="Q11" i="2"/>
  <c r="Q10" i="2" s="1"/>
  <c r="O11" i="2"/>
  <c r="N11" i="2"/>
  <c r="N10" i="2" s="1"/>
  <c r="L11" i="2"/>
  <c r="M11" i="2" s="1"/>
  <c r="K11" i="2"/>
  <c r="K10" i="2" s="1"/>
  <c r="I11" i="2"/>
  <c r="H11" i="2"/>
  <c r="H10" i="2" s="1"/>
  <c r="F11" i="2"/>
  <c r="X10" i="2"/>
  <c r="Y10" i="2" s="1"/>
  <c r="W10" i="2"/>
  <c r="I10" i="2"/>
  <c r="F61" i="3" l="1"/>
  <c r="F58" i="3" s="1"/>
  <c r="D48" i="3"/>
  <c r="D46" i="3" s="1"/>
  <c r="D22" i="3"/>
  <c r="D52" i="3"/>
  <c r="C58" i="3"/>
  <c r="D58" i="3"/>
  <c r="F46" i="3"/>
  <c r="E46" i="3"/>
  <c r="D27" i="2"/>
  <c r="D43" i="2"/>
  <c r="P52" i="2"/>
  <c r="C76" i="2"/>
  <c r="V31" i="2"/>
  <c r="D31" i="2" s="1"/>
  <c r="M47" i="2"/>
  <c r="AB52" i="2"/>
  <c r="D102" i="2"/>
  <c r="D105" i="2"/>
  <c r="B190" i="2"/>
  <c r="K188" i="2"/>
  <c r="J199" i="2"/>
  <c r="AB22" i="2"/>
  <c r="D25" i="2"/>
  <c r="J36" i="2"/>
  <c r="G52" i="2"/>
  <c r="D52" i="2" s="1"/>
  <c r="E58" i="2"/>
  <c r="E57" i="2" s="1"/>
  <c r="M67" i="2"/>
  <c r="D68" i="2"/>
  <c r="D74" i="2"/>
  <c r="M103" i="2"/>
  <c r="P141" i="2"/>
  <c r="O140" i="2"/>
  <c r="V158" i="2"/>
  <c r="T157" i="2"/>
  <c r="V157" i="2" s="1"/>
  <c r="S182" i="2"/>
  <c r="R178" i="2"/>
  <c r="S178" i="2" s="1"/>
  <c r="Y182" i="2"/>
  <c r="C190" i="2"/>
  <c r="L188" i="2"/>
  <c r="M190" i="2"/>
  <c r="O230" i="2"/>
  <c r="AA230" i="2"/>
  <c r="L287" i="2"/>
  <c r="K293" i="2"/>
  <c r="B297" i="2"/>
  <c r="AB314" i="2"/>
  <c r="D33" i="2"/>
  <c r="B204" i="2"/>
  <c r="Q203" i="2"/>
  <c r="D30" i="2"/>
  <c r="G47" i="2"/>
  <c r="V52" i="2"/>
  <c r="V66" i="2"/>
  <c r="D101" i="2"/>
  <c r="Y158" i="2"/>
  <c r="G228" i="2"/>
  <c r="AB253" i="2"/>
  <c r="U10" i="2"/>
  <c r="V10" i="2" s="1"/>
  <c r="G12" i="2"/>
  <c r="D15" i="2"/>
  <c r="D16" i="2"/>
  <c r="D18" i="2"/>
  <c r="D20" i="2"/>
  <c r="D44" i="2"/>
  <c r="V47" i="2"/>
  <c r="S52" i="2"/>
  <c r="B67" i="2"/>
  <c r="B69" i="2"/>
  <c r="D97" i="2"/>
  <c r="B103" i="2"/>
  <c r="D113" i="2"/>
  <c r="D114" i="2"/>
  <c r="D129" i="2"/>
  <c r="D130" i="2"/>
  <c r="G141" i="2"/>
  <c r="E140" i="2"/>
  <c r="G140" i="2" s="1"/>
  <c r="D144" i="2"/>
  <c r="D147" i="2"/>
  <c r="J158" i="2"/>
  <c r="Y173" i="2"/>
  <c r="W178" i="2"/>
  <c r="P188" i="2"/>
  <c r="D191" i="2"/>
  <c r="S199" i="2"/>
  <c r="M203" i="2"/>
  <c r="AB203" i="2"/>
  <c r="D283" i="2"/>
  <c r="AB318" i="2"/>
  <c r="I327" i="2"/>
  <c r="J328" i="2"/>
  <c r="P203" i="2"/>
  <c r="P209" i="2"/>
  <c r="D214" i="2"/>
  <c r="J219" i="2"/>
  <c r="O218" i="2"/>
  <c r="P218" i="2" s="1"/>
  <c r="Y219" i="2"/>
  <c r="M222" i="2"/>
  <c r="D225" i="2"/>
  <c r="K218" i="2"/>
  <c r="AB231" i="2"/>
  <c r="W230" i="2"/>
  <c r="M247" i="2"/>
  <c r="Y247" i="2"/>
  <c r="J263" i="2"/>
  <c r="V263" i="2"/>
  <c r="S287" i="2"/>
  <c r="Y287" i="2"/>
  <c r="D292" i="2"/>
  <c r="Y311" i="2"/>
  <c r="S321" i="2"/>
  <c r="P323" i="2"/>
  <c r="AB323" i="2"/>
  <c r="D324" i="2"/>
  <c r="G325" i="2"/>
  <c r="J329" i="2"/>
  <c r="S333" i="2"/>
  <c r="P334" i="2"/>
  <c r="C345" i="2"/>
  <c r="P345" i="2"/>
  <c r="V345" i="2"/>
  <c r="M349" i="2"/>
  <c r="D125" i="2"/>
  <c r="S140" i="2"/>
  <c r="D152" i="2"/>
  <c r="D156" i="2"/>
  <c r="B158" i="2"/>
  <c r="D161" i="2"/>
  <c r="J166" i="2"/>
  <c r="V166" i="2"/>
  <c r="J171" i="2"/>
  <c r="J173" i="2"/>
  <c r="G176" i="2"/>
  <c r="M176" i="2"/>
  <c r="AB176" i="2"/>
  <c r="S179" i="2"/>
  <c r="Z178" i="2"/>
  <c r="D190" i="2"/>
  <c r="D210" i="2"/>
  <c r="P219" i="2"/>
  <c r="T218" i="2"/>
  <c r="Z218" i="2"/>
  <c r="N218" i="2"/>
  <c r="V222" i="2"/>
  <c r="S226" i="2"/>
  <c r="S228" i="2"/>
  <c r="P238" i="2"/>
  <c r="S243" i="2"/>
  <c r="M250" i="2"/>
  <c r="Y250" i="2"/>
  <c r="D258" i="2"/>
  <c r="V259" i="2"/>
  <c r="M267" i="2"/>
  <c r="U270" i="2"/>
  <c r="D279" i="2"/>
  <c r="D288" i="2"/>
  <c r="D290" i="2"/>
  <c r="AB293" i="2"/>
  <c r="D304" i="2"/>
  <c r="AB305" i="2"/>
  <c r="V308" i="2"/>
  <c r="AB308" i="2"/>
  <c r="Z286" i="2"/>
  <c r="M314" i="2"/>
  <c r="W286" i="2"/>
  <c r="W317" i="2"/>
  <c r="D326" i="2"/>
  <c r="E327" i="2"/>
  <c r="Q327" i="2"/>
  <c r="Y338" i="2"/>
  <c r="M339" i="2"/>
  <c r="G345" i="2"/>
  <c r="D345" i="2" s="1"/>
  <c r="D117" i="2"/>
  <c r="D121" i="2"/>
  <c r="D123" i="2"/>
  <c r="D139" i="2"/>
  <c r="D168" i="2"/>
  <c r="E165" i="2"/>
  <c r="H178" i="2"/>
  <c r="F178" i="2"/>
  <c r="G178" i="2" s="1"/>
  <c r="P182" i="2"/>
  <c r="V182" i="2"/>
  <c r="D205" i="2"/>
  <c r="D207" i="2"/>
  <c r="D211" i="2"/>
  <c r="D213" i="2"/>
  <c r="AB219" i="2"/>
  <c r="D237" i="2"/>
  <c r="E230" i="2"/>
  <c r="G230" i="2" s="1"/>
  <c r="M238" i="2"/>
  <c r="S238" i="2"/>
  <c r="P243" i="2"/>
  <c r="D246" i="2"/>
  <c r="V247" i="2"/>
  <c r="X255" i="2"/>
  <c r="D265" i="2"/>
  <c r="P267" i="2"/>
  <c r="D269" i="2"/>
  <c r="S284" i="2"/>
  <c r="K286" i="2"/>
  <c r="Q305" i="2"/>
  <c r="S305" i="2" s="1"/>
  <c r="D310" i="2"/>
  <c r="P311" i="2"/>
  <c r="P321" i="2"/>
  <c r="V321" i="2"/>
  <c r="AB321" i="2"/>
  <c r="M323" i="2"/>
  <c r="Y323" i="2"/>
  <c r="J325" i="2"/>
  <c r="D325" i="2" s="1"/>
  <c r="P325" i="2"/>
  <c r="V325" i="2"/>
  <c r="O333" i="2"/>
  <c r="G333" i="2"/>
  <c r="D336" i="2"/>
  <c r="Z338" i="2"/>
  <c r="AB338" i="2" s="1"/>
  <c r="W341" i="2"/>
  <c r="L10" i="2"/>
  <c r="M10" i="2" s="1"/>
  <c r="Y52" i="2"/>
  <c r="X51" i="2"/>
  <c r="D197" i="2"/>
  <c r="D13" i="2"/>
  <c r="G22" i="2"/>
  <c r="P179" i="2"/>
  <c r="N178" i="2"/>
  <c r="N164" i="2" s="1"/>
  <c r="T188" i="2"/>
  <c r="T187" i="2" s="1"/>
  <c r="B189" i="2"/>
  <c r="C209" i="2"/>
  <c r="G209" i="2"/>
  <c r="V209" i="2"/>
  <c r="G222" i="2"/>
  <c r="E218" i="2"/>
  <c r="O338" i="2"/>
  <c r="P338" i="2" s="1"/>
  <c r="P339" i="2"/>
  <c r="G21" i="2"/>
  <c r="Y103" i="2"/>
  <c r="X58" i="2"/>
  <c r="X57" i="2" s="1"/>
  <c r="Y188" i="2"/>
  <c r="X187" i="2"/>
  <c r="S22" i="2"/>
  <c r="D62" i="2"/>
  <c r="D137" i="2"/>
  <c r="Y166" i="2"/>
  <c r="X165" i="2"/>
  <c r="G171" i="2"/>
  <c r="J11" i="2"/>
  <c r="P11" i="2"/>
  <c r="O10" i="2"/>
  <c r="B12" i="2"/>
  <c r="E11" i="2"/>
  <c r="D19" i="2"/>
  <c r="R21" i="2"/>
  <c r="S21" i="2" s="1"/>
  <c r="D23" i="2"/>
  <c r="D26" i="2"/>
  <c r="D32" i="2"/>
  <c r="D45" i="2"/>
  <c r="P46" i="2"/>
  <c r="S47" i="2"/>
  <c r="Y47" i="2"/>
  <c r="D50" i="2"/>
  <c r="D53" i="2"/>
  <c r="J67" i="2"/>
  <c r="D67" i="2" s="1"/>
  <c r="C67" i="2"/>
  <c r="D75" i="2"/>
  <c r="D78" i="2"/>
  <c r="V103" i="2"/>
  <c r="N165" i="2"/>
  <c r="T165" i="2"/>
  <c r="V176" i="2"/>
  <c r="U165" i="2"/>
  <c r="F187" i="2"/>
  <c r="M188" i="2"/>
  <c r="L187" i="2"/>
  <c r="S198" i="2"/>
  <c r="D198" i="2" s="1"/>
  <c r="O187" i="2"/>
  <c r="P187" i="2" s="1"/>
  <c r="B64" i="2"/>
  <c r="T58" i="2"/>
  <c r="T57" i="2" s="1"/>
  <c r="T9" i="2" s="1"/>
  <c r="S197" i="2"/>
  <c r="Q188" i="2"/>
  <c r="Y21" i="2"/>
  <c r="M22" i="2"/>
  <c r="L21" i="2"/>
  <c r="D93" i="2"/>
  <c r="Q9" i="2"/>
  <c r="D12" i="2"/>
  <c r="V22" i="2"/>
  <c r="U21" i="2"/>
  <c r="V21" i="2" s="1"/>
  <c r="B37" i="2"/>
  <c r="E36" i="2"/>
  <c r="B36" i="2" s="1"/>
  <c r="D40" i="2"/>
  <c r="N46" i="2"/>
  <c r="P47" i="2"/>
  <c r="D61" i="2"/>
  <c r="D65" i="2"/>
  <c r="D71" i="2"/>
  <c r="D73" i="2"/>
  <c r="B88" i="2"/>
  <c r="M88" i="2"/>
  <c r="D88" i="2" s="1"/>
  <c r="D160" i="2"/>
  <c r="D195" i="2"/>
  <c r="G199" i="2"/>
  <c r="F218" i="2"/>
  <c r="G219" i="2"/>
  <c r="C222" i="2"/>
  <c r="J222" i="2"/>
  <c r="J267" i="2"/>
  <c r="H255" i="2"/>
  <c r="K270" i="2"/>
  <c r="K255" i="2" s="1"/>
  <c r="B277" i="2"/>
  <c r="AA286" i="2"/>
  <c r="AB287" i="2"/>
  <c r="E286" i="2"/>
  <c r="V311" i="2"/>
  <c r="U286" i="2"/>
  <c r="D134" i="2"/>
  <c r="AB140" i="2"/>
  <c r="V140" i="2"/>
  <c r="D143" i="2"/>
  <c r="D153" i="2"/>
  <c r="M158" i="2"/>
  <c r="P166" i="2"/>
  <c r="Z165" i="2"/>
  <c r="D170" i="2"/>
  <c r="K165" i="2"/>
  <c r="B165" i="2" s="1"/>
  <c r="V171" i="2"/>
  <c r="B173" i="2"/>
  <c r="P173" i="2"/>
  <c r="V173" i="2"/>
  <c r="D175" i="2"/>
  <c r="D177" i="2"/>
  <c r="D181" i="2"/>
  <c r="C182" i="2"/>
  <c r="AB182" i="2"/>
  <c r="D185" i="2"/>
  <c r="D193" i="2"/>
  <c r="AA199" i="2"/>
  <c r="AA187" i="2" s="1"/>
  <c r="B203" i="2"/>
  <c r="V203" i="2"/>
  <c r="B209" i="2"/>
  <c r="D215" i="2"/>
  <c r="C219" i="2"/>
  <c r="V219" i="2"/>
  <c r="D220" i="2"/>
  <c r="M226" i="2"/>
  <c r="M228" i="2"/>
  <c r="C228" i="2"/>
  <c r="H230" i="2"/>
  <c r="P231" i="2"/>
  <c r="D245" i="2"/>
  <c r="P253" i="2"/>
  <c r="D257" i="2"/>
  <c r="D303" i="2"/>
  <c r="C329" i="2"/>
  <c r="G329" i="2"/>
  <c r="F328" i="2"/>
  <c r="F327" i="2" s="1"/>
  <c r="S329" i="2"/>
  <c r="D107" i="2"/>
  <c r="D118" i="2"/>
  <c r="J10" i="2"/>
  <c r="S11" i="2"/>
  <c r="AB11" i="2"/>
  <c r="Y22" i="2"/>
  <c r="D24" i="2"/>
  <c r="D29" i="2"/>
  <c r="D35" i="2"/>
  <c r="M37" i="2"/>
  <c r="S37" i="2"/>
  <c r="D38" i="2"/>
  <c r="D42" i="2"/>
  <c r="J47" i="2"/>
  <c r="D49" i="2"/>
  <c r="J52" i="2"/>
  <c r="D56" i="2"/>
  <c r="D59" i="2"/>
  <c r="V64" i="2"/>
  <c r="D64" i="2" s="1"/>
  <c r="D83" i="2"/>
  <c r="D85" i="2"/>
  <c r="D92" i="2"/>
  <c r="D96" i="2"/>
  <c r="D99" i="2"/>
  <c r="D106" i="2"/>
  <c r="D108" i="2"/>
  <c r="D111" i="2"/>
  <c r="D115" i="2"/>
  <c r="D122" i="2"/>
  <c r="D124" i="2"/>
  <c r="D131" i="2"/>
  <c r="D138" i="2"/>
  <c r="P140" i="2"/>
  <c r="D142" i="2"/>
  <c r="D146" i="2"/>
  <c r="D151" i="2"/>
  <c r="D162" i="2"/>
  <c r="D163" i="2"/>
  <c r="L165" i="2"/>
  <c r="D169" i="2"/>
  <c r="W165" i="2"/>
  <c r="D174" i="2"/>
  <c r="O178" i="2"/>
  <c r="U178" i="2"/>
  <c r="T178" i="2"/>
  <c r="C198" i="2"/>
  <c r="Z187" i="2"/>
  <c r="D201" i="2"/>
  <c r="G203" i="2"/>
  <c r="S204" i="2"/>
  <c r="S206" i="2"/>
  <c r="D206" i="2" s="1"/>
  <c r="D208" i="2"/>
  <c r="AB209" i="2"/>
  <c r="D212" i="2"/>
  <c r="D216" i="2"/>
  <c r="AA218" i="2"/>
  <c r="AB218" i="2" s="1"/>
  <c r="H218" i="2"/>
  <c r="J218" i="2" s="1"/>
  <c r="D229" i="2"/>
  <c r="K230" i="2"/>
  <c r="D241" i="2"/>
  <c r="Y243" i="2"/>
  <c r="P259" i="2"/>
  <c r="N255" i="2"/>
  <c r="D309" i="2"/>
  <c r="K317" i="2"/>
  <c r="S325" i="2"/>
  <c r="B345" i="2"/>
  <c r="K341" i="2"/>
  <c r="D14" i="2"/>
  <c r="D17" i="2"/>
  <c r="B22" i="2"/>
  <c r="J22" i="2"/>
  <c r="P22" i="2"/>
  <c r="D28" i="2"/>
  <c r="D34" i="2"/>
  <c r="Y37" i="2"/>
  <c r="D41" i="2"/>
  <c r="B47" i="2"/>
  <c r="D48" i="2"/>
  <c r="B52" i="2"/>
  <c r="D54" i="2"/>
  <c r="D63" i="2"/>
  <c r="D80" i="2"/>
  <c r="D98" i="2"/>
  <c r="D100" i="2"/>
  <c r="D110" i="2"/>
  <c r="D112" i="2"/>
  <c r="D119" i="2"/>
  <c r="D126" i="2"/>
  <c r="D128" i="2"/>
  <c r="D135" i="2"/>
  <c r="D136" i="2"/>
  <c r="S141" i="2"/>
  <c r="D145" i="2"/>
  <c r="D150" i="2"/>
  <c r="D154" i="2"/>
  <c r="D159" i="2"/>
  <c r="D167" i="2"/>
  <c r="D180" i="2"/>
  <c r="D184" i="2"/>
  <c r="D192" i="2"/>
  <c r="D194" i="2"/>
  <c r="W187" i="2"/>
  <c r="Y187" i="2" s="1"/>
  <c r="Y209" i="2"/>
  <c r="B219" i="2"/>
  <c r="D221" i="2"/>
  <c r="P230" i="2"/>
  <c r="S231" i="2"/>
  <c r="R230" i="2"/>
  <c r="S230" i="2" s="1"/>
  <c r="J243" i="2"/>
  <c r="I230" i="2"/>
  <c r="F255" i="2"/>
  <c r="G256" i="2"/>
  <c r="I286" i="2"/>
  <c r="J305" i="2"/>
  <c r="G318" i="2"/>
  <c r="F317" i="2"/>
  <c r="D322" i="2"/>
  <c r="V329" i="2"/>
  <c r="U328" i="2"/>
  <c r="O341" i="2"/>
  <c r="P347" i="2"/>
  <c r="G226" i="2"/>
  <c r="D226" i="2" s="1"/>
  <c r="U218" i="2"/>
  <c r="V218" i="2" s="1"/>
  <c r="Y228" i="2"/>
  <c r="D234" i="2"/>
  <c r="D236" i="2"/>
  <c r="V238" i="2"/>
  <c r="D242" i="2"/>
  <c r="Y253" i="2"/>
  <c r="D264" i="2"/>
  <c r="S267" i="2"/>
  <c r="P270" i="2"/>
  <c r="D278" i="2"/>
  <c r="D281" i="2"/>
  <c r="P284" i="2"/>
  <c r="V284" i="2"/>
  <c r="G287" i="2"/>
  <c r="D295" i="2"/>
  <c r="D302" i="2"/>
  <c r="B308" i="2"/>
  <c r="J308" i="2"/>
  <c r="P308" i="2"/>
  <c r="S314" i="2"/>
  <c r="Y314" i="2"/>
  <c r="D316" i="2"/>
  <c r="S318" i="2"/>
  <c r="M328" i="2"/>
  <c r="M329" i="2"/>
  <c r="W327" i="2"/>
  <c r="AB333" i="2"/>
  <c r="M338" i="2"/>
  <c r="B342" i="2"/>
  <c r="J342" i="2"/>
  <c r="D344" i="2"/>
  <c r="M345" i="2"/>
  <c r="D350" i="2"/>
  <c r="P222" i="2"/>
  <c r="AB222" i="2"/>
  <c r="D224" i="2"/>
  <c r="AB226" i="2"/>
  <c r="D227" i="2"/>
  <c r="B228" i="2"/>
  <c r="J228" i="2"/>
  <c r="D228" i="2" s="1"/>
  <c r="P228" i="2"/>
  <c r="D232" i="2"/>
  <c r="D239" i="2"/>
  <c r="D248" i="2"/>
  <c r="V250" i="2"/>
  <c r="D260" i="2"/>
  <c r="S263" i="2"/>
  <c r="D266" i="2"/>
  <c r="D274" i="2"/>
  <c r="D280" i="2"/>
  <c r="D282" i="2"/>
  <c r="D285" i="2"/>
  <c r="D289" i="2"/>
  <c r="D294" i="2"/>
  <c r="D298" i="2"/>
  <c r="M305" i="2"/>
  <c r="D307" i="2"/>
  <c r="M311" i="2"/>
  <c r="D312" i="2"/>
  <c r="D313" i="2"/>
  <c r="V314" i="2"/>
  <c r="N327" i="2"/>
  <c r="D331" i="2"/>
  <c r="P333" i="2"/>
  <c r="G334" i="2"/>
  <c r="D335" i="2"/>
  <c r="S338" i="2"/>
  <c r="D340" i="2"/>
  <c r="T341" i="2"/>
  <c r="Q341" i="2"/>
  <c r="D348" i="2"/>
  <c r="N341" i="2"/>
  <c r="S223" i="2"/>
  <c r="D223" i="2" s="1"/>
  <c r="I218" i="2"/>
  <c r="G231" i="2"/>
  <c r="M231" i="2"/>
  <c r="B243" i="2"/>
  <c r="D244" i="2"/>
  <c r="S247" i="2"/>
  <c r="S250" i="2"/>
  <c r="D251" i="2"/>
  <c r="D254" i="2"/>
  <c r="S259" i="2"/>
  <c r="D262" i="2"/>
  <c r="P263" i="2"/>
  <c r="D271" i="2"/>
  <c r="V287" i="2"/>
  <c r="G293" i="2"/>
  <c r="D300" i="2"/>
  <c r="D306" i="2"/>
  <c r="D315" i="2"/>
  <c r="D319" i="2"/>
  <c r="B329" i="2"/>
  <c r="S334" i="2"/>
  <c r="D343" i="2"/>
  <c r="B21" i="2"/>
  <c r="M51" i="2"/>
  <c r="AB10" i="2"/>
  <c r="P10" i="2"/>
  <c r="M21" i="2"/>
  <c r="V36" i="2"/>
  <c r="Y51" i="2"/>
  <c r="G103" i="2"/>
  <c r="C103" i="2"/>
  <c r="F58" i="2"/>
  <c r="C22" i="2"/>
  <c r="I66" i="2"/>
  <c r="J82" i="2"/>
  <c r="D82" i="2" s="1"/>
  <c r="J140" i="2"/>
  <c r="B140" i="2"/>
  <c r="F10" i="2"/>
  <c r="R10" i="2"/>
  <c r="C11" i="2"/>
  <c r="O21" i="2"/>
  <c r="AA21" i="2"/>
  <c r="F36" i="2"/>
  <c r="R36" i="2"/>
  <c r="S36" i="2" s="1"/>
  <c r="C37" i="2"/>
  <c r="L46" i="2"/>
  <c r="M46" i="2" s="1"/>
  <c r="X46" i="2"/>
  <c r="Y46" i="2" s="1"/>
  <c r="E51" i="2"/>
  <c r="B51" i="2" s="1"/>
  <c r="I51" i="2"/>
  <c r="J51" i="2" s="1"/>
  <c r="U51" i="2"/>
  <c r="V51" i="2" s="1"/>
  <c r="AA58" i="2"/>
  <c r="AB66" i="2"/>
  <c r="D76" i="2"/>
  <c r="C82" i="2"/>
  <c r="S103" i="2"/>
  <c r="R58" i="2"/>
  <c r="J141" i="2"/>
  <c r="AB158" i="2"/>
  <c r="Z157" i="2"/>
  <c r="AB157" i="2" s="1"/>
  <c r="G166" i="2"/>
  <c r="C166" i="2"/>
  <c r="F165" i="2"/>
  <c r="AB166" i="2"/>
  <c r="AA165" i="2"/>
  <c r="AB171" i="2"/>
  <c r="J178" i="2"/>
  <c r="B182" i="2"/>
  <c r="K178" i="2"/>
  <c r="O58" i="2"/>
  <c r="P66" i="2"/>
  <c r="D72" i="2"/>
  <c r="B84" i="2"/>
  <c r="M84" i="2"/>
  <c r="D84" i="2" s="1"/>
  <c r="C95" i="2"/>
  <c r="M95" i="2"/>
  <c r="D95" i="2" s="1"/>
  <c r="Y141" i="2"/>
  <c r="X140" i="2"/>
  <c r="Y140" i="2" s="1"/>
  <c r="P158" i="2"/>
  <c r="N157" i="2"/>
  <c r="P157" i="2" s="1"/>
  <c r="O165" i="2"/>
  <c r="P171" i="2"/>
  <c r="O36" i="2"/>
  <c r="P36" i="2" s="1"/>
  <c r="AA36" i="2"/>
  <c r="AB36" i="2" s="1"/>
  <c r="E46" i="2"/>
  <c r="B46" i="2" s="1"/>
  <c r="I46" i="2"/>
  <c r="J46" i="2" s="1"/>
  <c r="U46" i="2"/>
  <c r="V46" i="2" s="1"/>
  <c r="F51" i="2"/>
  <c r="R51" i="2"/>
  <c r="S51" i="2" s="1"/>
  <c r="C52" i="2"/>
  <c r="D60" i="2"/>
  <c r="C64" i="2"/>
  <c r="K66" i="2"/>
  <c r="K58" i="2" s="1"/>
  <c r="K57" i="2" s="1"/>
  <c r="K9" i="2" s="1"/>
  <c r="Y66" i="2"/>
  <c r="W58" i="2"/>
  <c r="C89" i="2"/>
  <c r="M89" i="2"/>
  <c r="D89" i="2" s="1"/>
  <c r="D90" i="2"/>
  <c r="P103" i="2"/>
  <c r="N58" i="2"/>
  <c r="N57" i="2" s="1"/>
  <c r="D116" i="2"/>
  <c r="D132" i="2"/>
  <c r="V141" i="2"/>
  <c r="G158" i="2"/>
  <c r="C158" i="2"/>
  <c r="F157" i="2"/>
  <c r="S166" i="2"/>
  <c r="R165" i="2"/>
  <c r="M171" i="2"/>
  <c r="G173" i="2"/>
  <c r="J69" i="2"/>
  <c r="H66" i="2"/>
  <c r="H58" i="2" s="1"/>
  <c r="H57" i="2" s="1"/>
  <c r="H9" i="2" s="1"/>
  <c r="E187" i="2"/>
  <c r="L36" i="2"/>
  <c r="X36" i="2"/>
  <c r="F46" i="2"/>
  <c r="R46" i="2"/>
  <c r="S46" i="2" s="1"/>
  <c r="C47" i="2"/>
  <c r="O51" i="2"/>
  <c r="P51" i="2" s="1"/>
  <c r="AA51" i="2"/>
  <c r="AB51" i="2" s="1"/>
  <c r="U58" i="2"/>
  <c r="M69" i="2"/>
  <c r="C69" i="2"/>
  <c r="L66" i="2"/>
  <c r="D70" i="2"/>
  <c r="D86" i="2"/>
  <c r="D94" i="2"/>
  <c r="AB103" i="2"/>
  <c r="Z58" i="2"/>
  <c r="Z57" i="2" s="1"/>
  <c r="D104" i="2"/>
  <c r="D120" i="2"/>
  <c r="D127" i="2"/>
  <c r="C141" i="2"/>
  <c r="M141" i="2"/>
  <c r="L140" i="2"/>
  <c r="D148" i="2"/>
  <c r="D155" i="2"/>
  <c r="S158" i="2"/>
  <c r="R157" i="2"/>
  <c r="S157" i="2" s="1"/>
  <c r="I165" i="2"/>
  <c r="B166" i="2"/>
  <c r="C171" i="2"/>
  <c r="B171" i="2"/>
  <c r="Y171" i="2"/>
  <c r="S173" i="2"/>
  <c r="B179" i="2"/>
  <c r="J179" i="2"/>
  <c r="Y179" i="2"/>
  <c r="X178" i="2"/>
  <c r="M182" i="2"/>
  <c r="G188" i="2"/>
  <c r="B141" i="2"/>
  <c r="C173" i="2"/>
  <c r="J176" i="2"/>
  <c r="D176" i="2" s="1"/>
  <c r="S176" i="2"/>
  <c r="B199" i="2"/>
  <c r="D204" i="2"/>
  <c r="B176" i="2"/>
  <c r="AA178" i="2"/>
  <c r="C179" i="2"/>
  <c r="M179" i="2"/>
  <c r="L178" i="2"/>
  <c r="D186" i="2"/>
  <c r="J188" i="2"/>
  <c r="I187" i="2"/>
  <c r="U187" i="2"/>
  <c r="V187" i="2" s="1"/>
  <c r="R188" i="2"/>
  <c r="S196" i="2"/>
  <c r="D196" i="2" s="1"/>
  <c r="B197" i="2"/>
  <c r="P199" i="2"/>
  <c r="R203" i="2"/>
  <c r="C204" i="2"/>
  <c r="C206" i="2"/>
  <c r="L218" i="2"/>
  <c r="M218" i="2" s="1"/>
  <c r="X218" i="2"/>
  <c r="Y218" i="2" s="1"/>
  <c r="M219" i="2"/>
  <c r="B226" i="2"/>
  <c r="J226" i="2"/>
  <c r="V226" i="2"/>
  <c r="B247" i="2"/>
  <c r="P256" i="2"/>
  <c r="O255" i="2"/>
  <c r="P255" i="2" s="1"/>
  <c r="B259" i="2"/>
  <c r="B263" i="2"/>
  <c r="B267" i="2"/>
  <c r="U255" i="2"/>
  <c r="O286" i="2"/>
  <c r="C287" i="2"/>
  <c r="M287" i="2"/>
  <c r="J293" i="2"/>
  <c r="B293" i="2"/>
  <c r="H286" i="2"/>
  <c r="Y293" i="2"/>
  <c r="X286" i="2"/>
  <c r="Y286" i="2" s="1"/>
  <c r="F286" i="2"/>
  <c r="G311" i="2"/>
  <c r="C311" i="2"/>
  <c r="AB311" i="2"/>
  <c r="V318" i="2"/>
  <c r="T317" i="2"/>
  <c r="Z341" i="2"/>
  <c r="B349" i="2"/>
  <c r="C176" i="2"/>
  <c r="C188" i="2"/>
  <c r="V189" i="2"/>
  <c r="D189" i="2" s="1"/>
  <c r="M199" i="2"/>
  <c r="Y199" i="2"/>
  <c r="B200" i="2"/>
  <c r="AB200" i="2"/>
  <c r="D200" i="2" s="1"/>
  <c r="C203" i="2"/>
  <c r="M209" i="2"/>
  <c r="Q222" i="2"/>
  <c r="C226" i="2"/>
  <c r="C250" i="2"/>
  <c r="J250" i="2"/>
  <c r="C253" i="2"/>
  <c r="M253" i="2"/>
  <c r="Z255" i="2"/>
  <c r="B256" i="2"/>
  <c r="M256" i="2"/>
  <c r="I255" i="2"/>
  <c r="J255" i="2" s="1"/>
  <c r="J270" i="2"/>
  <c r="D272" i="2"/>
  <c r="T270" i="2"/>
  <c r="T255" i="2" s="1"/>
  <c r="V275" i="2"/>
  <c r="D275" i="2" s="1"/>
  <c r="C276" i="2"/>
  <c r="AA270" i="2"/>
  <c r="AB270" i="2" s="1"/>
  <c r="AB276" i="2"/>
  <c r="D276" i="2" s="1"/>
  <c r="AB286" i="2"/>
  <c r="J287" i="2"/>
  <c r="D287" i="2" s="1"/>
  <c r="B287" i="2"/>
  <c r="V293" i="2"/>
  <c r="T286" i="2"/>
  <c r="V286" i="2" s="1"/>
  <c r="M308" i="2"/>
  <c r="R286" i="2"/>
  <c r="S311" i="2"/>
  <c r="C314" i="2"/>
  <c r="C334" i="2"/>
  <c r="M334" i="2"/>
  <c r="L333" i="2"/>
  <c r="Y342" i="2"/>
  <c r="X341" i="2"/>
  <c r="Y341" i="2" s="1"/>
  <c r="AB345" i="2"/>
  <c r="AA341" i="2"/>
  <c r="E341" i="2"/>
  <c r="B347" i="2"/>
  <c r="U341" i="2"/>
  <c r="V341" i="2" s="1"/>
  <c r="V347" i="2"/>
  <c r="K187" i="2"/>
  <c r="L230" i="2"/>
  <c r="M230" i="2" s="1"/>
  <c r="T230" i="2"/>
  <c r="D235" i="2"/>
  <c r="C238" i="2"/>
  <c r="J238" i="2"/>
  <c r="G243" i="2"/>
  <c r="C243" i="2"/>
  <c r="G247" i="2"/>
  <c r="D247" i="2" s="1"/>
  <c r="C247" i="2"/>
  <c r="G250" i="2"/>
  <c r="B250" i="2"/>
  <c r="D252" i="2"/>
  <c r="J253" i="2"/>
  <c r="B253" i="2"/>
  <c r="R255" i="2"/>
  <c r="C256" i="2"/>
  <c r="AB256" i="2"/>
  <c r="AA255" i="2"/>
  <c r="G259" i="2"/>
  <c r="C259" i="2"/>
  <c r="G263" i="2"/>
  <c r="D263" i="2" s="1"/>
  <c r="C263" i="2"/>
  <c r="G267" i="2"/>
  <c r="C267" i="2"/>
  <c r="E255" i="2"/>
  <c r="G270" i="2"/>
  <c r="Q255" i="2"/>
  <c r="S270" i="2"/>
  <c r="B275" i="2"/>
  <c r="C284" i="2"/>
  <c r="J284" i="2"/>
  <c r="J286" i="2"/>
  <c r="D296" i="2"/>
  <c r="D301" i="2"/>
  <c r="P305" i="2"/>
  <c r="C308" i="2"/>
  <c r="Y308" i="2"/>
  <c r="D308" i="2" s="1"/>
  <c r="B311" i="2"/>
  <c r="N286" i="2"/>
  <c r="AB325" i="2"/>
  <c r="AA317" i="2"/>
  <c r="AB317" i="2" s="1"/>
  <c r="C325" i="2"/>
  <c r="J231" i="2"/>
  <c r="B231" i="2"/>
  <c r="Y231" i="2"/>
  <c r="X230" i="2"/>
  <c r="Y230" i="2" s="1"/>
  <c r="G238" i="2"/>
  <c r="B238" i="2"/>
  <c r="Z230" i="2"/>
  <c r="AB243" i="2"/>
  <c r="Y256" i="2"/>
  <c r="W255" i="2"/>
  <c r="Y255" i="2" s="1"/>
  <c r="C277" i="2"/>
  <c r="L270" i="2"/>
  <c r="M277" i="2"/>
  <c r="D277" i="2" s="1"/>
  <c r="G284" i="2"/>
  <c r="B284" i="2"/>
  <c r="M293" i="2"/>
  <c r="L286" i="2"/>
  <c r="C297" i="2"/>
  <c r="M297" i="2"/>
  <c r="D297" i="2" s="1"/>
  <c r="G305" i="2"/>
  <c r="C305" i="2"/>
  <c r="G328" i="2"/>
  <c r="J314" i="2"/>
  <c r="B314" i="2"/>
  <c r="C323" i="2"/>
  <c r="I317" i="2"/>
  <c r="J323" i="2"/>
  <c r="Y329" i="2"/>
  <c r="J333" i="2"/>
  <c r="B333" i="2"/>
  <c r="H327" i="2"/>
  <c r="Y334" i="2"/>
  <c r="X333" i="2"/>
  <c r="J339" i="2"/>
  <c r="I338" i="2"/>
  <c r="S339" i="2"/>
  <c r="R341" i="2"/>
  <c r="S341" i="2" s="1"/>
  <c r="S349" i="2"/>
  <c r="AB349" i="2"/>
  <c r="O317" i="2"/>
  <c r="P317" i="2" s="1"/>
  <c r="C318" i="2"/>
  <c r="M318" i="2"/>
  <c r="L317" i="2"/>
  <c r="M317" i="2" s="1"/>
  <c r="B321" i="2"/>
  <c r="M321" i="2"/>
  <c r="G323" i="2"/>
  <c r="E317" i="2"/>
  <c r="B323" i="2"/>
  <c r="U317" i="2"/>
  <c r="V323" i="2"/>
  <c r="B328" i="2"/>
  <c r="P329" i="2"/>
  <c r="O328" i="2"/>
  <c r="J334" i="2"/>
  <c r="V333" i="2"/>
  <c r="T327" i="2"/>
  <c r="B339" i="2"/>
  <c r="E338" i="2"/>
  <c r="C342" i="2"/>
  <c r="M342" i="2"/>
  <c r="L341" i="2"/>
  <c r="V342" i="2"/>
  <c r="Y345" i="2"/>
  <c r="I341" i="2"/>
  <c r="J341" i="2" s="1"/>
  <c r="J347" i="2"/>
  <c r="S347" i="2"/>
  <c r="C231" i="2"/>
  <c r="C293" i="2"/>
  <c r="J318" i="2"/>
  <c r="B318" i="2"/>
  <c r="H317" i="2"/>
  <c r="Y318" i="2"/>
  <c r="X317" i="2"/>
  <c r="Y317" i="2" s="1"/>
  <c r="D320" i="2"/>
  <c r="C321" i="2"/>
  <c r="S323" i="2"/>
  <c r="Q317" i="2"/>
  <c r="S317" i="2" s="1"/>
  <c r="B325" i="2"/>
  <c r="S328" i="2"/>
  <c r="R327" i="2"/>
  <c r="Y328" i="2"/>
  <c r="K327" i="2"/>
  <c r="AB329" i="2"/>
  <c r="AA328" i="2"/>
  <c r="D332" i="2"/>
  <c r="V334" i="2"/>
  <c r="D337" i="2"/>
  <c r="G339" i="2"/>
  <c r="V339" i="2"/>
  <c r="U338" i="2"/>
  <c r="V338" i="2" s="1"/>
  <c r="G349" i="2"/>
  <c r="C349" i="2"/>
  <c r="P349" i="2"/>
  <c r="F347" i="2"/>
  <c r="B334" i="2"/>
  <c r="C339" i="2"/>
  <c r="D22" i="2" l="1"/>
  <c r="M341" i="2"/>
  <c r="B341" i="2"/>
  <c r="Q286" i="2"/>
  <c r="B305" i="2"/>
  <c r="M286" i="2"/>
  <c r="AB341" i="2"/>
  <c r="D219" i="2"/>
  <c r="AB178" i="2"/>
  <c r="D69" i="2"/>
  <c r="B188" i="2"/>
  <c r="P178" i="2"/>
  <c r="M165" i="2"/>
  <c r="D37" i="2"/>
  <c r="H164" i="2"/>
  <c r="H8" i="2" s="1"/>
  <c r="Q187" i="2"/>
  <c r="G218" i="2"/>
  <c r="D321" i="2"/>
  <c r="M187" i="2"/>
  <c r="D182" i="2"/>
  <c r="B286" i="2"/>
  <c r="Y165" i="2"/>
  <c r="S327" i="2"/>
  <c r="B327" i="2"/>
  <c r="S286" i="2"/>
  <c r="D209" i="2"/>
  <c r="S203" i="2"/>
  <c r="D203" i="2" s="1"/>
  <c r="V188" i="2"/>
  <c r="D171" i="2"/>
  <c r="B66" i="2"/>
  <c r="V165" i="2"/>
  <c r="D47" i="2"/>
  <c r="K164" i="2"/>
  <c r="K8" i="2" s="1"/>
  <c r="AB187" i="2"/>
  <c r="D323" i="2"/>
  <c r="D314" i="2"/>
  <c r="D305" i="2"/>
  <c r="D238" i="2"/>
  <c r="D231" i="2"/>
  <c r="D267" i="2"/>
  <c r="D259" i="2"/>
  <c r="C230" i="2"/>
  <c r="D293" i="2"/>
  <c r="W164" i="2"/>
  <c r="C21" i="2"/>
  <c r="D103" i="2"/>
  <c r="V328" i="2"/>
  <c r="U327" i="2"/>
  <c r="V327" i="2" s="1"/>
  <c r="C199" i="2"/>
  <c r="B11" i="2"/>
  <c r="E10" i="2"/>
  <c r="B10" i="2" s="1"/>
  <c r="D318" i="2"/>
  <c r="V317" i="2"/>
  <c r="AB255" i="2"/>
  <c r="D250" i="2"/>
  <c r="T164" i="2"/>
  <c r="T8" i="2" s="1"/>
  <c r="D256" i="2"/>
  <c r="C218" i="2"/>
  <c r="J230" i="2"/>
  <c r="V178" i="2"/>
  <c r="G11" i="2"/>
  <c r="D11" i="2" s="1"/>
  <c r="D342" i="2"/>
  <c r="D329" i="2"/>
  <c r="Z164" i="2"/>
  <c r="AB199" i="2"/>
  <c r="D199" i="2" s="1"/>
  <c r="P341" i="2"/>
  <c r="C338" i="2"/>
  <c r="J338" i="2"/>
  <c r="G327" i="2"/>
  <c r="V58" i="2"/>
  <c r="U57" i="2"/>
  <c r="V57" i="2" s="1"/>
  <c r="P165" i="2"/>
  <c r="O164" i="2"/>
  <c r="P164" i="2" s="1"/>
  <c r="AB165" i="2"/>
  <c r="AA164" i="2"/>
  <c r="AB164" i="2" s="1"/>
  <c r="C10" i="2"/>
  <c r="D349" i="2"/>
  <c r="D339" i="2"/>
  <c r="AB328" i="2"/>
  <c r="AA327" i="2"/>
  <c r="AB327" i="2" s="1"/>
  <c r="P328" i="2"/>
  <c r="D328" i="2" s="1"/>
  <c r="O327" i="2"/>
  <c r="P327" i="2" s="1"/>
  <c r="C328" i="2"/>
  <c r="L255" i="2"/>
  <c r="M270" i="2"/>
  <c r="AB230" i="2"/>
  <c r="B255" i="2"/>
  <c r="G255" i="2"/>
  <c r="C270" i="2"/>
  <c r="V270" i="2"/>
  <c r="M178" i="2"/>
  <c r="C178" i="2"/>
  <c r="L164" i="2"/>
  <c r="D179" i="2"/>
  <c r="G46" i="2"/>
  <c r="D46" i="2" s="1"/>
  <c r="C46" i="2"/>
  <c r="G187" i="2"/>
  <c r="B187" i="2"/>
  <c r="B157" i="2"/>
  <c r="B57" i="2"/>
  <c r="G51" i="2"/>
  <c r="D51" i="2" s="1"/>
  <c r="C51" i="2"/>
  <c r="B178" i="2"/>
  <c r="D166" i="2"/>
  <c r="AB58" i="2"/>
  <c r="AA57" i="2"/>
  <c r="AB57" i="2" s="1"/>
  <c r="J66" i="2"/>
  <c r="I58" i="2"/>
  <c r="C66" i="2"/>
  <c r="J327" i="2"/>
  <c r="P58" i="2"/>
  <c r="O57" i="2"/>
  <c r="P57" i="2" s="1"/>
  <c r="S58" i="2"/>
  <c r="R57" i="2"/>
  <c r="S57" i="2" s="1"/>
  <c r="X327" i="2"/>
  <c r="Y327" i="2" s="1"/>
  <c r="Y333" i="2"/>
  <c r="D243" i="2"/>
  <c r="L327" i="2"/>
  <c r="M327" i="2" s="1"/>
  <c r="M333" i="2"/>
  <c r="D333" i="2" s="1"/>
  <c r="C333" i="2"/>
  <c r="S222" i="2"/>
  <c r="D222" i="2" s="1"/>
  <c r="Q218" i="2"/>
  <c r="Q164" i="2" s="1"/>
  <c r="Q8" i="2" s="1"/>
  <c r="D311" i="2"/>
  <c r="V255" i="2"/>
  <c r="V230" i="2"/>
  <c r="B222" i="2"/>
  <c r="J187" i="2"/>
  <c r="J165" i="2"/>
  <c r="I164" i="2"/>
  <c r="L58" i="2"/>
  <c r="M66" i="2"/>
  <c r="Y36" i="2"/>
  <c r="X9" i="2"/>
  <c r="G157" i="2"/>
  <c r="D157" i="2" s="1"/>
  <c r="C157" i="2"/>
  <c r="B58" i="2"/>
  <c r="E164" i="2"/>
  <c r="D141" i="2"/>
  <c r="G36" i="2"/>
  <c r="C36" i="2"/>
  <c r="G58" i="2"/>
  <c r="F57" i="2"/>
  <c r="F9" i="2" s="1"/>
  <c r="N9" i="2"/>
  <c r="N8" i="2" s="1"/>
  <c r="D158" i="2"/>
  <c r="W57" i="2"/>
  <c r="Y58" i="2"/>
  <c r="O9" i="2"/>
  <c r="P21" i="2"/>
  <c r="F341" i="2"/>
  <c r="G347" i="2"/>
  <c r="D347" i="2" s="1"/>
  <c r="C347" i="2"/>
  <c r="G338" i="2"/>
  <c r="D338" i="2" s="1"/>
  <c r="B338" i="2"/>
  <c r="D334" i="2"/>
  <c r="B317" i="2"/>
  <c r="G317" i="2"/>
  <c r="J317" i="2"/>
  <c r="C317" i="2"/>
  <c r="D284" i="2"/>
  <c r="B270" i="2"/>
  <c r="S255" i="2"/>
  <c r="D253" i="2"/>
  <c r="C286" i="2"/>
  <c r="G286" i="2"/>
  <c r="P286" i="2"/>
  <c r="S188" i="2"/>
  <c r="D188" i="2" s="1"/>
  <c r="R187" i="2"/>
  <c r="S187" i="2" s="1"/>
  <c r="B230" i="2"/>
  <c r="Y178" i="2"/>
  <c r="X164" i="2"/>
  <c r="Y164" i="2" s="1"/>
  <c r="M140" i="2"/>
  <c r="D140" i="2" s="1"/>
  <c r="C140" i="2"/>
  <c r="M36" i="2"/>
  <c r="U164" i="2"/>
  <c r="V164" i="2" s="1"/>
  <c r="D173" i="2"/>
  <c r="S165" i="2"/>
  <c r="R164" i="2"/>
  <c r="G165" i="2"/>
  <c r="C165" i="2"/>
  <c r="F164" i="2"/>
  <c r="AB21" i="2"/>
  <c r="S10" i="2"/>
  <c r="E9" i="2"/>
  <c r="Z9" i="2"/>
  <c r="J164" i="2" l="1"/>
  <c r="C58" i="2"/>
  <c r="D270" i="2"/>
  <c r="D21" i="2"/>
  <c r="S164" i="2"/>
  <c r="M164" i="2"/>
  <c r="Z8" i="2"/>
  <c r="AA9" i="2"/>
  <c r="AA8" i="2" s="1"/>
  <c r="AB8" i="2" s="1"/>
  <c r="C187" i="2"/>
  <c r="U9" i="2"/>
  <c r="V9" i="2" s="1"/>
  <c r="G10" i="2"/>
  <c r="G9" i="2"/>
  <c r="F8" i="2"/>
  <c r="D36" i="2"/>
  <c r="D10" i="2"/>
  <c r="D327" i="2"/>
  <c r="G341" i="2"/>
  <c r="D341" i="2" s="1"/>
  <c r="C341" i="2"/>
  <c r="M58" i="2"/>
  <c r="L57" i="2"/>
  <c r="D66" i="2"/>
  <c r="J58" i="2"/>
  <c r="I57" i="2"/>
  <c r="D187" i="2"/>
  <c r="B9" i="2"/>
  <c r="E8" i="2"/>
  <c r="D286" i="2"/>
  <c r="B164" i="2"/>
  <c r="X8" i="2"/>
  <c r="S218" i="2"/>
  <c r="D218" i="2" s="1"/>
  <c r="B218" i="2"/>
  <c r="U8" i="2"/>
  <c r="V8" i="2" s="1"/>
  <c r="M255" i="2"/>
  <c r="D255" i="2" s="1"/>
  <c r="C255" i="2"/>
  <c r="D165" i="2"/>
  <c r="AB9" i="2"/>
  <c r="D317" i="2"/>
  <c r="R9" i="2"/>
  <c r="G164" i="2"/>
  <c r="D164" i="2" s="1"/>
  <c r="C164" i="2"/>
  <c r="P9" i="2"/>
  <c r="O8" i="2"/>
  <c r="P8" i="2" s="1"/>
  <c r="W9" i="2"/>
  <c r="W8" i="2" s="1"/>
  <c r="Y57" i="2"/>
  <c r="G57" i="2"/>
  <c r="D230" i="2"/>
  <c r="D178" i="2"/>
  <c r="C327" i="2"/>
  <c r="C57" i="2" l="1"/>
  <c r="D58" i="2"/>
  <c r="Y9" i="2"/>
  <c r="M57" i="2"/>
  <c r="L9" i="2"/>
  <c r="G8" i="2"/>
  <c r="J57" i="2"/>
  <c r="I9" i="2"/>
  <c r="S9" i="2"/>
  <c r="R8" i="2"/>
  <c r="S8" i="2" s="1"/>
  <c r="Y8" i="2"/>
  <c r="B8" i="2"/>
  <c r="D57" i="2" l="1"/>
  <c r="M9" i="2"/>
  <c r="L8" i="2"/>
  <c r="M8" i="2" s="1"/>
  <c r="J9" i="2"/>
  <c r="I8" i="2"/>
  <c r="C9" i="2"/>
  <c r="D9" i="2" l="1"/>
  <c r="J8" i="2"/>
  <c r="D8" i="2" s="1"/>
  <c r="C8" i="2"/>
</calcChain>
</file>

<file path=xl/comments1.xml><?xml version="1.0" encoding="utf-8"?>
<comments xmlns="http://schemas.openxmlformats.org/spreadsheetml/2006/main">
  <authors>
    <author>Автор</author>
    <author>Diana Gavrailova</author>
  </authors>
  <commentList>
    <comment ref="Z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Z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K9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L9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X192" authorId="1" shapeId="0">
      <text>
        <r>
          <rPr>
            <b/>
            <sz val="9"/>
            <color indexed="81"/>
            <rFont val="Segoe UI"/>
            <charset val="1"/>
          </rPr>
          <t>Diana Gavrailova:Трансфер от Министерство на образованието
6101</t>
        </r>
      </text>
    </comment>
    <comment ref="Z200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800000 осигурено финансиране, 460029 недостиг</t>
        </r>
      </text>
    </comment>
    <comment ref="AA200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800000 осигурено финансиране, 460029 недостиг</t>
        </r>
      </text>
    </comment>
    <comment ref="Z20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20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X261" authorId="1" shapeId="0">
      <text>
        <r>
          <rPr>
            <b/>
            <sz val="9"/>
            <color indexed="81"/>
            <rFont val="Segoe UI"/>
            <charset val="1"/>
          </rPr>
          <t>Diana Gavrailova:</t>
        </r>
        <r>
          <rPr>
            <sz val="9"/>
            <color indexed="81"/>
            <rFont val="Segoe UI"/>
            <charset val="1"/>
          </rPr>
          <t xml:space="preserve">
Трансфер от ПУДООС
6401</t>
        </r>
      </text>
    </comment>
    <comment ref="T27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  <comment ref="U27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</commentList>
</comments>
</file>

<file path=xl/comments2.xml><?xml version="1.0" encoding="utf-8"?>
<comments xmlns="http://schemas.openxmlformats.org/spreadsheetml/2006/main">
  <authors>
    <author>Krasimira Deneva</author>
  </authors>
  <commentList>
    <comment ref="C63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13-в.търново, 1-дебелец, 4
-килифарево</t>
        </r>
      </text>
    </comment>
    <comment ref="E63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13-в.търново, 1-дебелец, 4
-килифарево</t>
        </r>
      </text>
    </comment>
    <comment ref="C72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2+8
</t>
        </r>
      </text>
    </comment>
    <comment ref="E72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2+8
</t>
        </r>
      </text>
    </comment>
  </commentList>
</comments>
</file>

<file path=xl/sharedStrings.xml><?xml version="1.0" encoding="utf-8"?>
<sst xmlns="http://schemas.openxmlformats.org/spreadsheetml/2006/main" count="493" uniqueCount="353">
  <si>
    <t>ОБЩИНСКИ СЪВЕТ</t>
  </si>
  <si>
    <t>ВСИЧКО РАЗХОДИ: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</si>
  <si>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</si>
  <si>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</si>
  <si>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</si>
  <si>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</si>
  <si>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</si>
  <si>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</si>
  <si>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</si>
  <si>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</si>
  <si>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</si>
  <si>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</si>
  <si>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</si>
  <si>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</si>
  <si>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</si>
  <si>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</si>
  <si>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</si>
  <si>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</si>
  <si>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</si>
  <si>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</si>
  <si>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сграда Дирекция МДТ, Община Велико Търново, в т.ч. архивни помещения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</si>
  <si>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</si>
  <si>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</si>
  <si>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</si>
  <si>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</si>
  <si>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</si>
  <si>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</si>
  <si>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</si>
  <si>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</si>
  <si>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</si>
  <si>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</si>
  <si>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</si>
  <si>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</si>
  <si>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</si>
  <si>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</si>
  <si>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</si>
  <si>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</si>
  <si>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</si>
  <si>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</si>
  <si>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</si>
  <si>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</si>
  <si>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</si>
  <si>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37 - 50 311 лв., частично по ПМС 250 от 04.09.2020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</si>
  <si>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</si>
  <si>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</si>
  <si>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</si>
  <si>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 xml:space="preserve">Основен ремонт покрив ОУ "П.Р.Славейков", гр. В. Търново </t>
  </si>
  <si>
    <t>ПМГ "Васил Друмев"  гр. В. Търново -  изграждане на Център за природни науки, изследвания и иновации</t>
  </si>
  <si>
    <t>Реконструкция на сграда на ОУ "Бачо Киро" за осигуряване на едносменен режим на обучение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</si>
  <si>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</si>
  <si>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</si>
  <si>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</si>
  <si>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</si>
  <si>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</si>
  <si>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ДЯ "Пролет" - укрепване на северната едноетажна част на сградата</t>
  </si>
  <si>
    <t>ДЯ "Слънце" - основен ремонт детска площадка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</si>
  <si>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</si>
  <si>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</si>
  <si>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сгради общинска собственост на територията на кметство с. Хотница - пенсионерски клуб</t>
  </si>
  <si>
    <t>Основен ремонт защитени жилища І и ІІ, гр. Дебелец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</si>
  <si>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</si>
  <si>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</si>
  <si>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имущество/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</si>
  <si>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</si>
  <si>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</si>
  <si>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</si>
  <si>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</si>
  <si>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</si>
  <si>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</si>
  <si>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</si>
  <si>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</si>
  <si>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</si>
  <si>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>Беляковец /в т.ч. 4 780 лева преходен остатък, 17 221 лева от 30% продажба на общинско имущество/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</si>
  <si>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</si>
  <si>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</si>
  <si>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</si>
  <si>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</si>
  <si>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</si>
  <si>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</si>
  <si>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</si>
  <si>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</si>
  <si>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</si>
  <si>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</si>
  <si>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</si>
  <si>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</si>
  <si>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</si>
  <si>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</si>
  <si>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</t>
  </si>
  <si>
    <t xml:space="preserve">Пушево  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</si>
  <si>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</si>
  <si>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</si>
  <si>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</si>
  <si>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</si>
  <si>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</si>
  <si>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</si>
  <si>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 xml:space="preserve">Войнежа 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</si>
  <si>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</si>
  <si>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</si>
  <si>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</si>
  <si>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</si>
  <si>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</si>
  <si>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</si>
  <si>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</si>
  <si>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</si>
  <si>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</t>
  </si>
  <si>
    <t>Самоводене  /в т.ч. 1 355 лева преходен остатък/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</si>
  <si>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</si>
  <si>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</si>
  <si>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</si>
  <si>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</si>
  <si>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</si>
  <si>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</si>
  <si>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>Ново село</t>
  </si>
  <si>
    <t xml:space="preserve">Хотница </t>
  </si>
  <si>
    <t xml:space="preserve">Шереметя </t>
  </si>
  <si>
    <t xml:space="preserve">Габровци </t>
  </si>
  <si>
    <t xml:space="preserve">Килифарево </t>
  </si>
  <si>
    <t xml:space="preserve">Самоводене  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</si>
  <si>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</si>
  <si>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Функция 07 Почивно дело, култура, религиоз. дейности</t>
  </si>
  <si>
    <t>Сграфито пана - реставрация</t>
  </si>
  <si>
    <t>Основен ремонт сгради общинска собственост на територията на кметство с. Велчево - читалище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</si>
  <si>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</si>
  <si>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</si>
  <si>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</si>
  <si>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</si>
  <si>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</si>
  <si>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</si>
  <si>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</si>
  <si>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</si>
  <si>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</si>
  <si>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</si>
  <si>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</si>
  <si>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</si>
  <si>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</si>
  <si>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</si>
  <si>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</si>
  <si>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</si>
  <si>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</si>
  <si>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</si>
  <si>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</si>
  <si>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</si>
  <si>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</si>
  <si>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</si>
  <si>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Компютри и хардуер за нуждите на Великотърновски общински съвет</t>
  </si>
  <si>
    <t>Компютърна конфигурация за нуждите на Кметство гр. Дебелец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</si>
  <si>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</si>
  <si>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</si>
  <si>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</si>
  <si>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</si>
  <si>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</si>
  <si>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</si>
  <si>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</si>
  <si>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</si>
  <si>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Системи за видеонаблюдение</t>
  </si>
  <si>
    <t>Система за видеонаблюдение за Паметника на Опълченците Кметство с. Ресен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</si>
  <si>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</si>
  <si>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</si>
  <si>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</si>
  <si>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</si>
  <si>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</si>
  <si>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</si>
  <si>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ОУ "Бачо Киро" - преносими компютри и многофункционално устройство</t>
  </si>
  <si>
    <t>СУ "Ем. Станев"- преносими компютри и мултимедиен прожектор</t>
  </si>
  <si>
    <t>ПЕГ "Асен Златаров",  гр. В. Търново -  интерактивни дисплеи</t>
  </si>
  <si>
    <t>Спортно училище "Георги Живков",  гр. Велико Търново - компютърни конфигурации</t>
  </si>
  <si>
    <t>СУ "Вела Благоева" - преносими компютри</t>
  </si>
  <si>
    <t>ОУ "Христо Ботев" - преносими компютри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</si>
  <si>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</si>
  <si>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</si>
  <si>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ПМГ "Васил Друмев"  гр. В. Търново -  лаптопи, компютърни конфигурации, интерактивни дисплеи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</si>
  <si>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</si>
  <si>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</si>
  <si>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</si>
  <si>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ПМГ "В. Друмев" - система за видеонаблюдение</t>
  </si>
  <si>
    <t>Видеотермален дисплей ОУ "Димитър Благоев" , гр. В. Търново</t>
  </si>
  <si>
    <t>СУ "Ем. Станев"- пулт за озвучаване и тонколони</t>
  </si>
  <si>
    <t>СУ "Ем. Станев"- климатични системи</t>
  </si>
  <si>
    <t>Климатици за нуждите на детските градини в Община Велико Търново</t>
  </si>
  <si>
    <t>5205  Придобиване на стопански инвентар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</si>
  <si>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</si>
  <si>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</si>
  <si>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</si>
  <si>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</si>
  <si>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</si>
  <si>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Игрална маса с полета за шах - ПМГ "В. Друмев", гр. Велико Търново, проект Еразъм + /код 96/</t>
  </si>
  <si>
    <t>Подопочистваща машина СУ  "В. Благоева"</t>
  </si>
  <si>
    <t>ПМГ "В. Друмев" - мебели по НП "Играждане на STEM среда"</t>
  </si>
  <si>
    <t>Компютри за нуждите на детски ясли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</si>
  <si>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</si>
  <si>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</si>
  <si>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Детска площадка КСУД, гр. В. Търново, ул. "Симеон Велики" №3</t>
  </si>
  <si>
    <t>ДЯ "Щастливо детство" - документален скенер</t>
  </si>
  <si>
    <t>Лек автомобил за нуждите на Детски ясли</t>
  </si>
  <si>
    <t>ДЯ "Щастливо детство" - професионална сушилня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</si>
  <si>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</si>
  <si>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</si>
  <si>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</si>
  <si>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</si>
  <si>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</si>
  <si>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</si>
  <si>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</si>
  <si>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Пожароизвестителна, повиквателна и отоплителна инсталация и система за видеонаблюдение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</si>
  <si>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</si>
  <si>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</si>
  <si>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</si>
  <si>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</si>
  <si>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</si>
  <si>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</si>
  <si>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</si>
  <si>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</si>
  <si>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 по ОП „Региони в растеж“ 2014-2020г.", №BG16RFOP001-5.002-0004-C01 /код 98/</t>
  </si>
  <si>
    <t>5219 Придобиване на други ДМА</t>
  </si>
  <si>
    <t>Ограда за четири броя Център за грижа за лица с умствена изостаналост по проект "Изграждане на комплекс от социални услуги за възрастни по ОП „Региони в растеж“ 2014-2020г.", №BG16RFOP001-5.002-0004-C01 /код 98/</t>
  </si>
  <si>
    <t>Компютърна конфигурация за нуждите на ОП "Зелени системи"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</si>
  <si>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</si>
  <si>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</si>
  <si>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Проект "Килифарево - 2021" по НК "Чиста околна среда"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</si>
  <si>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</si>
  <si>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</si>
  <si>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Камион до 3,5 тона товароносимост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</si>
  <si>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</si>
  <si>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</si>
  <si>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</si>
  <si>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>Изграждане на детски площадки в междублокови пространства на ул. "Деню Чоканов" №6 и ул. "Ниш" №6, гр. В. Търново</t>
  </si>
  <si>
    <t>Изграждане на тротоар на ул. "Лазурна"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</si>
  <si>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</si>
  <si>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</si>
  <si>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</si>
  <si>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</si>
  <si>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</si>
  <si>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</si>
  <si>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</si>
  <si>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</si>
  <si>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</si>
  <si>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Изграждане на подпорна стена и канализация за ново спортно игрище</t>
  </si>
  <si>
    <t>Изместване на кабелни линии и трафопост "Ледена пързалка", гр. В. Търново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</si>
  <si>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</si>
  <si>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</si>
  <si>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</si>
  <si>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</si>
  <si>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и хардуер по проект "Изкуство и култура" - Галерия ROBG-576 /код 96/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</si>
  <si>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</si>
  <si>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</si>
  <si>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Видеосистеми за видеонаблюдение</t>
  </si>
  <si>
    <t>Тракторна косачка за нуждите на РИМ В. Търново</t>
  </si>
  <si>
    <t>Принтер 3D за нуждите на РБ "П.Р.Славейков"</t>
  </si>
  <si>
    <t>Разработване на електронна система за продажба на музейни билети - РИМ В. Търново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</si>
  <si>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</si>
  <si>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</si>
  <si>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</si>
  <si>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</si>
  <si>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</si>
  <si>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</si>
  <si>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</si>
  <si>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</si>
  <si>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</si>
  <si>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</si>
  <si>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</si>
  <si>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подход за инвалиди към музей Учредително събрание - РИМ ВТ - Дофинансиране</t>
  </si>
  <si>
    <t>Изграждане на трибуни на футболен терен в района на Спортно училище "Г.Живков", ж.к. "Бузлуджа - ОП "Спотни имоти и прояви"</t>
  </si>
  <si>
    <t>Художествено осветление гр. Дебелец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</si>
  <si>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</si>
  <si>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</si>
  <si>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</si>
  <si>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</si>
  <si>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</si>
  <si>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</si>
  <si>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</si>
  <si>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</si>
  <si>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</si>
  <si>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</si>
  <si>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ПМГ "В. Друмев" - Образователен софтуер за интерактивен дисплей по НП "Играждане на STEM среда"</t>
  </si>
  <si>
    <t xml:space="preserve">СУ "Владимир Комаров" - Образователен софтуер </t>
  </si>
  <si>
    <t>ПМГ "В. Друмев" - Образователен и експериментален софтуер за стереоскопичен лаптоп по НП "Играждане на STEM среда"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</si>
  <si>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</si>
  <si>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</si>
  <si>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 xml:space="preserve">00-98 Резерв за непредвидени и неотложни разходи </t>
  </si>
  <si>
    <t xml:space="preserve">Неотложни разходи за текущи ремонти на сгради публична общинска собственост - Детски градини </t>
  </si>
  <si>
    <t>Текущ ремонт СУ „Емилиян Станев“, гр. Велико Търново</t>
  </si>
  <si>
    <t>Неотложни разходи за текущи ремонти на улична мрежа</t>
  </si>
  <si>
    <t xml:space="preserve">Неотложни разходи за текущ ремонт на Общински плувен басейн </t>
  </si>
  <si>
    <t xml:space="preserve">Неотложни разходи за текущи ремонти на общински пътища  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</si>
  <si>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</si>
  <si>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</si>
  <si>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</si>
  <si>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2021 ГОДИНА</t>
  </si>
  <si>
    <t xml:space="preserve">№ по ред </t>
  </si>
  <si>
    <t xml:space="preserve">П О К А З А Т Е Л И </t>
  </si>
  <si>
    <t>БИЛО</t>
  </si>
  <si>
    <t>СТАВА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</si>
  <si>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</si>
  <si>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</si>
  <si>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</si>
  <si>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</si>
  <si>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</si>
  <si>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</si>
  <si>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</si>
  <si>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</si>
  <si>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</si>
  <si>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</si>
  <si>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</si>
  <si>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</si>
  <si>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</si>
  <si>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</si>
  <si>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</si>
  <si>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Наркотични вещества</t>
  </si>
  <si>
    <t>ІV.</t>
  </si>
  <si>
    <t>Функция  "Социално осигуряване, подпомагане и грижи"</t>
  </si>
  <si>
    <t xml:space="preserve">Домове за деца 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</si>
  <si>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</si>
  <si>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</si>
  <si>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</si>
  <si>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</si>
  <si>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</si>
  <si>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</si>
  <si>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</si>
  <si>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</si>
  <si>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</si>
  <si>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</si>
  <si>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</si>
  <si>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</si>
  <si>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</si>
  <si>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</si>
  <si>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</si>
  <si>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</si>
  <si>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</si>
  <si>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Духов оркестър</t>
  </si>
  <si>
    <t>ОП "Общинско кабелно радио"</t>
  </si>
  <si>
    <t>ДКС "Васил Левски"</t>
  </si>
  <si>
    <t>1.4.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</si>
  <si>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</si>
  <si>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</si>
  <si>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</si>
  <si>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</si>
  <si>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</si>
  <si>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</si>
  <si>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2.1.</t>
  </si>
  <si>
    <t>Приют за кучета</t>
  </si>
  <si>
    <t>2.2.</t>
  </si>
  <si>
    <t xml:space="preserve">Административно - техническо обслужване </t>
  </si>
  <si>
    <t>2.3.</t>
  </si>
  <si>
    <t>ОП " Реклама "</t>
  </si>
  <si>
    <t>2.4.</t>
  </si>
  <si>
    <t>Младежки дом</t>
  </si>
  <si>
    <t>ДЪРЖАВНИ ДЕЙНОСТИ, ДОФИНАНСИРАНИ С МЕСТНИ ПРИХОДИ</t>
  </si>
  <si>
    <t>ІІІ.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</si>
  <si>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</si>
  <si>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</si>
  <si>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</si>
  <si>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КЪМ 30.04.2021 ГОДИНА</t>
  </si>
  <si>
    <t>ВЕНЦИСЛАВ СПИРДОНОВ</t>
  </si>
  <si>
    <t>ПРЕДСЕДАТЕЛ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</si>
</sst>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" fillId="0" borderId="0"/>
  </cellStyleXfs>
  <cellXfs count="93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4" fillId="0" borderId="0" xfId="3" applyFont="1" applyFill="1" applyAlignment="1">
      <alignment wrapText="1"/>
    </xf>
    <xf numFmtId="0" fontId="4" fillId="0" borderId="0" xfId="3" applyFont="1" applyFill="1"/>
    <xf numFmtId="0" fontId="6" fillId="0" borderId="0" xfId="3" applyFont="1" applyFill="1"/>
    <xf numFmtId="0" fontId="7" fillId="0" borderId="0" xfId="3" applyFont="1" applyFill="1" applyAlignment="1">
      <alignment horizontal="right"/>
    </xf>
    <xf numFmtId="0" fontId="2" fillId="0" borderId="0" xfId="3" applyFont="1" applyFill="1"/>
    <xf numFmtId="0" fontId="2" fillId="0" borderId="0" xfId="3" applyFont="1" applyFill="1" applyAlignment="1">
      <alignment horizontal="centerContinuous"/>
    </xf>
    <xf numFmtId="0" fontId="2" fillId="0" borderId="0" xfId="3" applyNumberFormat="1" applyFont="1" applyFill="1" applyAlignment="1">
      <alignment horizontal="centerContinuous"/>
    </xf>
    <xf numFmtId="0" fontId="2" fillId="0" borderId="2" xfId="2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wrapText="1"/>
    </xf>
    <xf numFmtId="3" fontId="2" fillId="0" borderId="2" xfId="3" applyNumberFormat="1" applyFont="1" applyFill="1" applyBorder="1" applyAlignment="1">
      <alignment horizontal="center" wrapText="1"/>
    </xf>
    <xf numFmtId="0" fontId="4" fillId="0" borderId="0" xfId="3" applyFont="1" applyFill="1" applyBorder="1" applyAlignment="1">
      <alignment wrapText="1"/>
    </xf>
    <xf numFmtId="0" fontId="2" fillId="0" borderId="3" xfId="2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center" wrapText="1"/>
    </xf>
    <xf numFmtId="3" fontId="2" fillId="0" borderId="3" xfId="4" applyNumberFormat="1" applyFont="1" applyFill="1" applyBorder="1" applyAlignment="1">
      <alignment horizontal="center" wrapText="1"/>
    </xf>
    <xf numFmtId="3" fontId="2" fillId="0" borderId="3" xfId="4" applyNumberFormat="1" applyFont="1" applyFill="1" applyBorder="1"/>
    <xf numFmtId="0" fontId="2" fillId="0" borderId="0" xfId="3" applyFont="1" applyFill="1" applyBorder="1"/>
    <xf numFmtId="0" fontId="2" fillId="0" borderId="2" xfId="4" applyFont="1" applyFill="1" applyBorder="1" applyAlignment="1">
      <alignment wrapText="1"/>
    </xf>
    <xf numFmtId="3" fontId="2" fillId="0" borderId="2" xfId="4" applyNumberFormat="1" applyFont="1" applyFill="1" applyBorder="1"/>
    <xf numFmtId="0" fontId="4" fillId="0" borderId="0" xfId="3" applyFont="1" applyFill="1" applyBorder="1"/>
    <xf numFmtId="3" fontId="2" fillId="0" borderId="2" xfId="4" applyNumberFormat="1" applyFont="1" applyFill="1" applyBorder="1" applyAlignment="1"/>
    <xf numFmtId="0" fontId="4" fillId="0" borderId="2" xfId="3" applyFont="1" applyFill="1" applyBorder="1" applyAlignment="1">
      <alignment wrapText="1"/>
    </xf>
    <xf numFmtId="3" fontId="4" fillId="0" borderId="2" xfId="4" applyNumberFormat="1" applyFont="1" applyFill="1" applyBorder="1" applyAlignment="1"/>
    <xf numFmtId="0" fontId="2" fillId="0" borderId="2" xfId="3" applyFont="1" applyFill="1" applyBorder="1" applyAlignment="1">
      <alignment wrapText="1"/>
    </xf>
    <xf numFmtId="0" fontId="4" fillId="0" borderId="2" xfId="4" applyFont="1" applyFill="1" applyBorder="1" applyAlignment="1">
      <alignment wrapText="1"/>
    </xf>
    <xf numFmtId="3" fontId="4" fillId="0" borderId="2" xfId="4" applyNumberFormat="1" applyFont="1" applyFill="1" applyBorder="1"/>
    <xf numFmtId="0" fontId="4" fillId="0" borderId="2" xfId="2" applyFont="1" applyFill="1" applyBorder="1" applyAlignment="1">
      <alignment horizontal="left" wrapText="1"/>
    </xf>
    <xf numFmtId="0" fontId="4" fillId="0" borderId="2" xfId="2" applyFont="1" applyFill="1" applyBorder="1" applyAlignment="1">
      <alignment wrapText="1"/>
    </xf>
    <xf numFmtId="3" fontId="4" fillId="0" borderId="2" xfId="4" applyNumberFormat="1" applyFont="1" applyFill="1" applyBorder="1" applyAlignment="1">
      <alignment horizontal="right"/>
    </xf>
    <xf numFmtId="0" fontId="4" fillId="0" borderId="2" xfId="5" applyFont="1" applyFill="1" applyBorder="1" applyAlignment="1">
      <alignment vertical="center" wrapText="1"/>
    </xf>
    <xf numFmtId="0" fontId="4" fillId="0" borderId="1" xfId="5" applyFont="1" applyFill="1" applyBorder="1" applyAlignment="1">
      <alignment vertical="center" wrapText="1"/>
    </xf>
    <xf numFmtId="0" fontId="2" fillId="0" borderId="2" xfId="4" applyFont="1" applyFill="1" applyBorder="1" applyAlignment="1">
      <alignment horizontal="left" wrapText="1"/>
    </xf>
    <xf numFmtId="0" fontId="4" fillId="0" borderId="2" xfId="4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3" fontId="4" fillId="0" borderId="2" xfId="0" applyNumberFormat="1" applyFont="1" applyFill="1" applyBorder="1"/>
    <xf numFmtId="0" fontId="2" fillId="0" borderId="2" xfId="2" applyFont="1" applyFill="1" applyBorder="1" applyAlignment="1">
      <alignment wrapText="1"/>
    </xf>
    <xf numFmtId="0" fontId="4" fillId="0" borderId="0" xfId="1" applyFont="1" applyFill="1" applyAlignment="1"/>
    <xf numFmtId="0" fontId="4" fillId="0" borderId="0" xfId="5" applyFont="1" applyFill="1" applyBorder="1" applyAlignment="1">
      <alignment vertical="center" wrapText="1"/>
    </xf>
    <xf numFmtId="0" fontId="4" fillId="0" borderId="0" xfId="6" applyFont="1" applyFill="1" applyAlignment="1"/>
    <xf numFmtId="0" fontId="2" fillId="0" borderId="0" xfId="6" applyFont="1" applyFill="1" applyBorder="1" applyAlignment="1"/>
    <xf numFmtId="0" fontId="5" fillId="0" borderId="0" xfId="3" applyFont="1" applyFill="1" applyAlignment="1"/>
    <xf numFmtId="0" fontId="4" fillId="0" borderId="0" xfId="3" applyFont="1" applyFill="1" applyAlignment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0" fontId="14" fillId="0" borderId="0" xfId="2" applyFont="1" applyFill="1" applyAlignment="1">
      <alignment horizontal="right"/>
    </xf>
    <xf numFmtId="0" fontId="14" fillId="0" borderId="0" xfId="2" applyFont="1" applyFill="1" applyAlignment="1">
      <alignment horizontal="center"/>
    </xf>
    <xf numFmtId="0" fontId="15" fillId="0" borderId="0" xfId="1" applyFont="1" applyFill="1" applyBorder="1" applyAlignment="1">
      <alignment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1" applyFont="1" applyFill="1" applyAlignment="1"/>
    <xf numFmtId="0" fontId="15" fillId="0" borderId="0" xfId="7" applyFont="1" applyFill="1"/>
    <xf numFmtId="0" fontId="14" fillId="0" borderId="0" xfId="7" applyFont="1" applyFill="1" applyAlignment="1">
      <alignment horizontal="center"/>
    </xf>
    <xf numFmtId="0" fontId="15" fillId="0" borderId="0" xfId="7" applyFont="1" applyFill="1" applyAlignment="1">
      <alignment horizontal="centerContinuous"/>
    </xf>
    <xf numFmtId="3" fontId="15" fillId="0" borderId="0" xfId="7" applyNumberFormat="1" applyFont="1" applyFill="1" applyAlignment="1">
      <alignment horizontal="centerContinuous"/>
    </xf>
    <xf numFmtId="3" fontId="14" fillId="0" borderId="0" xfId="7" applyNumberFormat="1" applyFont="1" applyFill="1" applyAlignment="1">
      <alignment horizontal="centerContinuous"/>
    </xf>
    <xf numFmtId="0" fontId="14" fillId="0" borderId="2" xfId="7" applyFont="1" applyFill="1" applyBorder="1" applyAlignment="1">
      <alignment horizontal="center" wrapText="1"/>
    </xf>
    <xf numFmtId="0" fontId="14" fillId="0" borderId="0" xfId="7" applyFont="1" applyFill="1" applyAlignment="1">
      <alignment horizontal="center" wrapText="1"/>
    </xf>
    <xf numFmtId="0" fontId="14" fillId="0" borderId="2" xfId="7" applyFont="1" applyFill="1" applyBorder="1" applyAlignment="1">
      <alignment horizontal="center"/>
    </xf>
    <xf numFmtId="0" fontId="14" fillId="0" borderId="2" xfId="7" applyFont="1" applyFill="1" applyBorder="1"/>
    <xf numFmtId="3" fontId="14" fillId="0" borderId="2" xfId="7" applyNumberFormat="1" applyFont="1" applyFill="1" applyBorder="1" applyAlignment="1">
      <alignment horizontal="center" wrapText="1"/>
    </xf>
    <xf numFmtId="0" fontId="14" fillId="0" borderId="0" xfId="7" applyFont="1" applyFill="1"/>
    <xf numFmtId="0" fontId="15" fillId="0" borderId="2" xfId="7" applyFont="1" applyFill="1" applyBorder="1" applyAlignment="1">
      <alignment horizontal="center"/>
    </xf>
    <xf numFmtId="0" fontId="15" fillId="0" borderId="2" xfId="7" applyFont="1" applyFill="1" applyBorder="1"/>
    <xf numFmtId="3" fontId="15" fillId="0" borderId="2" xfId="7" applyNumberFormat="1" applyFont="1" applyFill="1" applyBorder="1"/>
    <xf numFmtId="3" fontId="14" fillId="0" borderId="2" xfId="7" applyNumberFormat="1" applyFont="1" applyFill="1" applyBorder="1"/>
    <xf numFmtId="0" fontId="15" fillId="0" borderId="0" xfId="7" applyFont="1" applyFill="1" applyAlignment="1">
      <alignment horizontal="center"/>
    </xf>
    <xf numFmtId="3" fontId="15" fillId="0" borderId="0" xfId="7" applyNumberFormat="1" applyFont="1" applyFill="1"/>
    <xf numFmtId="4" fontId="15" fillId="0" borderId="0" xfId="7" applyNumberFormat="1" applyFont="1" applyFill="1"/>
    <xf numFmtId="0" fontId="14" fillId="0" borderId="0" xfId="0" applyFont="1" applyFill="1"/>
    <xf numFmtId="0" fontId="13" fillId="0" borderId="0" xfId="0" applyFont="1" applyFill="1"/>
    <xf numFmtId="0" fontId="15" fillId="0" borderId="0" xfId="8" applyFont="1" applyFill="1"/>
    <xf numFmtId="0" fontId="13" fillId="0" borderId="0" xfId="8" applyFont="1" applyFill="1"/>
    <xf numFmtId="0" fontId="15" fillId="0" borderId="0" xfId="1" applyFont="1" applyFill="1" applyBorder="1" applyAlignment="1"/>
    <xf numFmtId="0" fontId="15" fillId="0" borderId="0" xfId="0" applyFont="1" applyFill="1"/>
    <xf numFmtId="3" fontId="15" fillId="0" borderId="0" xfId="1" applyNumberFormat="1" applyFont="1" applyFill="1" applyBorder="1" applyAlignment="1"/>
    <xf numFmtId="0" fontId="13" fillId="0" borderId="0" xfId="1" applyFont="1" applyFill="1" applyAlignment="1"/>
    <xf numFmtId="0" fontId="13" fillId="0" borderId="0" xfId="1" applyFont="1" applyFill="1" applyBorder="1" applyAlignment="1">
      <alignment vertical="center" wrapText="1"/>
    </xf>
    <xf numFmtId="0" fontId="13" fillId="0" borderId="0" xfId="8" applyFont="1" applyFill="1" applyBorder="1" applyAlignment="1">
      <alignment vertical="center" wrapText="1"/>
    </xf>
    <xf numFmtId="0" fontId="13" fillId="0" borderId="0" xfId="8" applyFont="1" applyFill="1" applyAlignment="1">
      <alignment horizontal="left"/>
    </xf>
    <xf numFmtId="0" fontId="15" fillId="0" borderId="0" xfId="8" applyFont="1" applyFill="1" applyAlignment="1"/>
    <xf numFmtId="0" fontId="15" fillId="0" borderId="0" xfId="8" applyFont="1" applyFill="1" applyAlignment="1">
      <alignment horizontal="left"/>
    </xf>
    <xf numFmtId="0" fontId="13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0" xfId="2" applyFont="1" applyFill="1" applyAlignment="1"/>
    <xf numFmtId="0" fontId="15" fillId="0" borderId="0" xfId="8" applyFont="1" applyFill="1" applyAlignment="1">
      <alignment horizontal="center"/>
    </xf>
    <xf numFmtId="0" fontId="15" fillId="0" borderId="0" xfId="2" applyFont="1" applyFill="1" applyAlignment="1">
      <alignment horizontal="center"/>
    </xf>
    <xf numFmtId="0" fontId="2" fillId="0" borderId="0" xfId="3" applyFont="1" applyFill="1" applyAlignment="1"/>
    <xf numFmtId="0" fontId="14" fillId="0" borderId="0" xfId="2" applyFont="1" applyFill="1" applyAlignment="1">
      <alignment horizontal="center"/>
    </xf>
    <xf numFmtId="3" fontId="14" fillId="0" borderId="0" xfId="7" applyNumberFormat="1" applyFont="1" applyFill="1" applyBorder="1" applyAlignment="1">
      <alignment horizontal="center" wrapText="1"/>
    </xf>
    <xf numFmtId="3" fontId="14" fillId="0" borderId="4" xfId="7" applyNumberFormat="1" applyFont="1" applyFill="1" applyBorder="1" applyAlignment="1">
      <alignment horizontal="center" wrapText="1"/>
    </xf>
    <xf numFmtId="3" fontId="14" fillId="0" borderId="5" xfId="7" applyNumberFormat="1" applyFont="1" applyFill="1" applyBorder="1" applyAlignment="1">
      <alignment horizontal="center" wrapText="1"/>
    </xf>
    <xf numFmtId="0" fontId="14" fillId="0" borderId="0" xfId="7" applyFont="1" applyFill="1" applyAlignment="1">
      <alignment horizontal="center"/>
    </xf>
  </cellXfs>
  <cellStyles count="9">
    <cellStyle name="Normal_PrilDimi" xfId="7"/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 3 3" xfId="8"/>
    <cellStyle name="Нормален_ИП-2011г-начална 2" xfId="3"/>
    <cellStyle name="Нормален_Лист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G365"/>
  <sheetViews>
    <sheetView zoomScaleNormal="100" workbookViewId="0">
      <pane ySplit="8" topLeftCell="A348" activePane="bottomLeft" state="frozen"/>
      <selection activeCell="H96" sqref="H96"/>
      <selection pane="bottomLeft" activeCell="A356" sqref="A356"/>
    </sheetView>
  </sheetViews>
  <sheetFormatPr defaultColWidth="15.5703125" defaultRowHeight="15.75" x14ac:dyDescent="0.25"/>
  <cols>
    <col min="1" max="1" width="56.7109375" style="3" customWidth="1"/>
    <col min="2" max="3" width="11.28515625" style="4" bestFit="1" customWidth="1"/>
    <col min="4" max="4" width="11" style="4" bestFit="1" customWidth="1"/>
    <col min="5" max="7" width="10.28515625" style="4" bestFit="1" customWidth="1"/>
    <col min="8" max="10" width="16" style="4" bestFit="1" customWidth="1"/>
    <col min="11" max="13" width="12" style="4" bestFit="1" customWidth="1"/>
    <col min="14" max="16" width="14.7109375" style="4" bestFit="1" customWidth="1"/>
    <col min="17" max="19" width="10.85546875" style="4" bestFit="1" customWidth="1"/>
    <col min="20" max="22" width="16.28515625" style="4" bestFit="1" customWidth="1"/>
    <col min="23" max="23" width="12.85546875" style="4" customWidth="1"/>
    <col min="24" max="24" width="12.7109375" style="4" customWidth="1"/>
    <col min="25" max="25" width="13.140625" style="4" customWidth="1"/>
    <col min="26" max="26" width="12.7109375" style="4" bestFit="1" customWidth="1"/>
    <col min="27" max="27" width="13.140625" style="4" customWidth="1"/>
    <col min="28" max="28" width="12.42578125" style="4" customWidth="1"/>
    <col min="29" max="169" width="29.28515625" style="4" customWidth="1"/>
    <col min="170" max="170" width="42.42578125" style="4" customWidth="1"/>
    <col min="171" max="173" width="12.42578125" style="4" customWidth="1"/>
    <col min="174" max="176" width="10.85546875" style="4" customWidth="1"/>
    <col min="177" max="179" width="14.5703125" style="4" bestFit="1" customWidth="1"/>
    <col min="180" max="182" width="11" style="4" customWidth="1"/>
    <col min="183" max="185" width="14.5703125" style="4" customWidth="1"/>
    <col min="186" max="188" width="15.28515625" style="4" customWidth="1"/>
    <col min="189" max="189" width="15.5703125" style="4"/>
    <col min="190" max="190" width="44.5703125" style="4" customWidth="1"/>
    <col min="191" max="191" width="13.85546875" style="4" customWidth="1"/>
    <col min="192" max="192" width="10.85546875" style="4" customWidth="1"/>
    <col min="193" max="193" width="14.5703125" style="4" customWidth="1"/>
    <col min="194" max="194" width="11" style="4" customWidth="1"/>
    <col min="195" max="195" width="10.85546875" style="4" customWidth="1"/>
    <col min="196" max="196" width="14.5703125" style="4" customWidth="1"/>
    <col min="197" max="198" width="15.5703125" style="4" customWidth="1"/>
    <col min="199" max="199" width="17.7109375" style="4" customWidth="1"/>
    <col min="200" max="425" width="29.28515625" style="4" customWidth="1"/>
    <col min="426" max="426" width="42.42578125" style="4" customWidth="1"/>
    <col min="427" max="429" width="12.42578125" style="4" customWidth="1"/>
    <col min="430" max="432" width="10.85546875" style="4" customWidth="1"/>
    <col min="433" max="435" width="14.5703125" style="4" bestFit="1" customWidth="1"/>
    <col min="436" max="438" width="11" style="4" customWidth="1"/>
    <col min="439" max="441" width="14.5703125" style="4" customWidth="1"/>
    <col min="442" max="444" width="15.28515625" style="4" customWidth="1"/>
    <col min="445" max="445" width="15.5703125" style="4"/>
    <col min="446" max="446" width="44.5703125" style="4" customWidth="1"/>
    <col min="447" max="447" width="13.85546875" style="4" customWidth="1"/>
    <col min="448" max="448" width="10.85546875" style="4" customWidth="1"/>
    <col min="449" max="449" width="14.5703125" style="4" customWidth="1"/>
    <col min="450" max="450" width="11" style="4" customWidth="1"/>
    <col min="451" max="451" width="10.85546875" style="4" customWidth="1"/>
    <col min="452" max="452" width="14.5703125" style="4" customWidth="1"/>
    <col min="453" max="454" width="15.5703125" style="4" customWidth="1"/>
    <col min="455" max="455" width="17.7109375" style="4" customWidth="1"/>
    <col min="456" max="681" width="29.28515625" style="4" customWidth="1"/>
    <col min="682" max="682" width="42.42578125" style="4" customWidth="1"/>
    <col min="683" max="685" width="12.42578125" style="4" customWidth="1"/>
    <col min="686" max="688" width="10.85546875" style="4" customWidth="1"/>
    <col min="689" max="691" width="14.5703125" style="4" bestFit="1" customWidth="1"/>
    <col min="692" max="694" width="11" style="4" customWidth="1"/>
    <col min="695" max="697" width="14.5703125" style="4" customWidth="1"/>
    <col min="698" max="700" width="15.28515625" style="4" customWidth="1"/>
    <col min="701" max="701" width="15.5703125" style="4"/>
    <col min="702" max="702" width="44.5703125" style="4" customWidth="1"/>
    <col min="703" max="703" width="13.85546875" style="4" customWidth="1"/>
    <col min="704" max="704" width="10.85546875" style="4" customWidth="1"/>
    <col min="705" max="705" width="14.5703125" style="4" customWidth="1"/>
    <col min="706" max="706" width="11" style="4" customWidth="1"/>
    <col min="707" max="707" width="10.85546875" style="4" customWidth="1"/>
    <col min="708" max="708" width="14.5703125" style="4" customWidth="1"/>
    <col min="709" max="710" width="15.5703125" style="4" customWidth="1"/>
    <col min="711" max="711" width="17.7109375" style="4" customWidth="1"/>
    <col min="712" max="937" width="29.28515625" style="4" customWidth="1"/>
    <col min="938" max="938" width="42.42578125" style="4" customWidth="1"/>
    <col min="939" max="941" width="12.42578125" style="4" customWidth="1"/>
    <col min="942" max="944" width="10.85546875" style="4" customWidth="1"/>
    <col min="945" max="947" width="14.5703125" style="4" bestFit="1" customWidth="1"/>
    <col min="948" max="950" width="11" style="4" customWidth="1"/>
    <col min="951" max="953" width="14.5703125" style="4" customWidth="1"/>
    <col min="954" max="956" width="15.28515625" style="4" customWidth="1"/>
    <col min="957" max="957" width="15.5703125" style="4"/>
    <col min="958" max="958" width="44.5703125" style="4" customWidth="1"/>
    <col min="959" max="959" width="13.85546875" style="4" customWidth="1"/>
    <col min="960" max="960" width="10.85546875" style="4" customWidth="1"/>
    <col min="961" max="961" width="14.5703125" style="4" customWidth="1"/>
    <col min="962" max="962" width="11" style="4" customWidth="1"/>
    <col min="963" max="963" width="10.85546875" style="4" customWidth="1"/>
    <col min="964" max="964" width="14.5703125" style="4" customWidth="1"/>
    <col min="965" max="966" width="15.5703125" style="4" customWidth="1"/>
    <col min="967" max="967" width="17.7109375" style="4" customWidth="1"/>
    <col min="968" max="1193" width="29.28515625" style="4" customWidth="1"/>
    <col min="1194" max="1194" width="42.42578125" style="4" customWidth="1"/>
    <col min="1195" max="1197" width="12.42578125" style="4" customWidth="1"/>
    <col min="1198" max="1200" width="10.85546875" style="4" customWidth="1"/>
    <col min="1201" max="1203" width="14.5703125" style="4" bestFit="1" customWidth="1"/>
    <col min="1204" max="1206" width="11" style="4" customWidth="1"/>
    <col min="1207" max="1209" width="14.5703125" style="4" customWidth="1"/>
    <col min="1210" max="1212" width="15.28515625" style="4" customWidth="1"/>
    <col min="1213" max="1213" width="15.5703125" style="4"/>
    <col min="1214" max="1214" width="44.5703125" style="4" customWidth="1"/>
    <col min="1215" max="1215" width="13.85546875" style="4" customWidth="1"/>
    <col min="1216" max="1216" width="10.85546875" style="4" customWidth="1"/>
    <col min="1217" max="1217" width="14.5703125" style="4" customWidth="1"/>
    <col min="1218" max="1218" width="11" style="4" customWidth="1"/>
    <col min="1219" max="1219" width="10.85546875" style="4" customWidth="1"/>
    <col min="1220" max="1220" width="14.5703125" style="4" customWidth="1"/>
    <col min="1221" max="1222" width="15.5703125" style="4" customWidth="1"/>
    <col min="1223" max="1223" width="17.7109375" style="4" customWidth="1"/>
    <col min="1224" max="1449" width="29.28515625" style="4" customWidth="1"/>
    <col min="1450" max="1450" width="42.42578125" style="4" customWidth="1"/>
    <col min="1451" max="1453" width="12.42578125" style="4" customWidth="1"/>
    <col min="1454" max="1456" width="10.85546875" style="4" customWidth="1"/>
    <col min="1457" max="1459" width="14.5703125" style="4" bestFit="1" customWidth="1"/>
    <col min="1460" max="1462" width="11" style="4" customWidth="1"/>
    <col min="1463" max="1465" width="14.5703125" style="4" customWidth="1"/>
    <col min="1466" max="1468" width="15.28515625" style="4" customWidth="1"/>
    <col min="1469" max="1469" width="15.5703125" style="4"/>
    <col min="1470" max="1470" width="44.5703125" style="4" customWidth="1"/>
    <col min="1471" max="1471" width="13.85546875" style="4" customWidth="1"/>
    <col min="1472" max="1472" width="10.85546875" style="4" customWidth="1"/>
    <col min="1473" max="1473" width="14.5703125" style="4" customWidth="1"/>
    <col min="1474" max="1474" width="11" style="4" customWidth="1"/>
    <col min="1475" max="1475" width="10.85546875" style="4" customWidth="1"/>
    <col min="1476" max="1476" width="14.5703125" style="4" customWidth="1"/>
    <col min="1477" max="1478" width="15.5703125" style="4" customWidth="1"/>
    <col min="1479" max="1479" width="17.7109375" style="4" customWidth="1"/>
    <col min="1480" max="1705" width="29.28515625" style="4" customWidth="1"/>
    <col min="1706" max="1706" width="42.42578125" style="4" customWidth="1"/>
    <col min="1707" max="1709" width="12.42578125" style="4" customWidth="1"/>
    <col min="1710" max="1712" width="10.85546875" style="4" customWidth="1"/>
    <col min="1713" max="1715" width="14.5703125" style="4" bestFit="1" customWidth="1"/>
    <col min="1716" max="1718" width="11" style="4" customWidth="1"/>
    <col min="1719" max="1721" width="14.5703125" style="4" customWidth="1"/>
    <col min="1722" max="1724" width="15.28515625" style="4" customWidth="1"/>
    <col min="1725" max="1725" width="15.5703125" style="4"/>
    <col min="1726" max="1726" width="44.5703125" style="4" customWidth="1"/>
    <col min="1727" max="1727" width="13.85546875" style="4" customWidth="1"/>
    <col min="1728" max="1728" width="10.85546875" style="4" customWidth="1"/>
    <col min="1729" max="1729" width="14.5703125" style="4" customWidth="1"/>
    <col min="1730" max="1730" width="11" style="4" customWidth="1"/>
    <col min="1731" max="1731" width="10.85546875" style="4" customWidth="1"/>
    <col min="1732" max="1732" width="14.5703125" style="4" customWidth="1"/>
    <col min="1733" max="1734" width="15.5703125" style="4" customWidth="1"/>
    <col min="1735" max="1735" width="17.7109375" style="4" customWidth="1"/>
    <col min="1736" max="1961" width="29.28515625" style="4" customWidth="1"/>
    <col min="1962" max="1962" width="42.42578125" style="4" customWidth="1"/>
    <col min="1963" max="1965" width="12.42578125" style="4" customWidth="1"/>
    <col min="1966" max="1968" width="10.85546875" style="4" customWidth="1"/>
    <col min="1969" max="1971" width="14.5703125" style="4" bestFit="1" customWidth="1"/>
    <col min="1972" max="1974" width="11" style="4" customWidth="1"/>
    <col min="1975" max="1977" width="14.5703125" style="4" customWidth="1"/>
    <col min="1978" max="1980" width="15.28515625" style="4" customWidth="1"/>
    <col min="1981" max="1981" width="15.5703125" style="4"/>
    <col min="1982" max="1982" width="44.5703125" style="4" customWidth="1"/>
    <col min="1983" max="1983" width="13.85546875" style="4" customWidth="1"/>
    <col min="1984" max="1984" width="10.85546875" style="4" customWidth="1"/>
    <col min="1985" max="1985" width="14.5703125" style="4" customWidth="1"/>
    <col min="1986" max="1986" width="11" style="4" customWidth="1"/>
    <col min="1987" max="1987" width="10.85546875" style="4" customWidth="1"/>
    <col min="1988" max="1988" width="14.5703125" style="4" customWidth="1"/>
    <col min="1989" max="1990" width="15.5703125" style="4" customWidth="1"/>
    <col min="1991" max="1991" width="17.7109375" style="4" customWidth="1"/>
    <col min="1992" max="2217" width="29.28515625" style="4" customWidth="1"/>
    <col min="2218" max="2218" width="42.42578125" style="4" customWidth="1"/>
    <col min="2219" max="2221" width="12.42578125" style="4" customWidth="1"/>
    <col min="2222" max="2224" width="10.85546875" style="4" customWidth="1"/>
    <col min="2225" max="2227" width="14.5703125" style="4" bestFit="1" customWidth="1"/>
    <col min="2228" max="2230" width="11" style="4" customWidth="1"/>
    <col min="2231" max="2233" width="14.5703125" style="4" customWidth="1"/>
    <col min="2234" max="2236" width="15.28515625" style="4" customWidth="1"/>
    <col min="2237" max="2237" width="15.5703125" style="4"/>
    <col min="2238" max="2238" width="44.5703125" style="4" customWidth="1"/>
    <col min="2239" max="2239" width="13.85546875" style="4" customWidth="1"/>
    <col min="2240" max="2240" width="10.85546875" style="4" customWidth="1"/>
    <col min="2241" max="2241" width="14.5703125" style="4" customWidth="1"/>
    <col min="2242" max="2242" width="11" style="4" customWidth="1"/>
    <col min="2243" max="2243" width="10.85546875" style="4" customWidth="1"/>
    <col min="2244" max="2244" width="14.5703125" style="4" customWidth="1"/>
    <col min="2245" max="2246" width="15.5703125" style="4" customWidth="1"/>
    <col min="2247" max="2247" width="17.7109375" style="4" customWidth="1"/>
    <col min="2248" max="2473" width="29.28515625" style="4" customWidth="1"/>
    <col min="2474" max="2474" width="42.42578125" style="4" customWidth="1"/>
    <col min="2475" max="2477" width="12.42578125" style="4" customWidth="1"/>
    <col min="2478" max="2480" width="10.85546875" style="4" customWidth="1"/>
    <col min="2481" max="2483" width="14.5703125" style="4" bestFit="1" customWidth="1"/>
    <col min="2484" max="2486" width="11" style="4" customWidth="1"/>
    <col min="2487" max="2489" width="14.5703125" style="4" customWidth="1"/>
    <col min="2490" max="2492" width="15.28515625" style="4" customWidth="1"/>
    <col min="2493" max="2493" width="15.5703125" style="4"/>
    <col min="2494" max="2494" width="44.5703125" style="4" customWidth="1"/>
    <col min="2495" max="2495" width="13.85546875" style="4" customWidth="1"/>
    <col min="2496" max="2496" width="10.85546875" style="4" customWidth="1"/>
    <col min="2497" max="2497" width="14.5703125" style="4" customWidth="1"/>
    <col min="2498" max="2498" width="11" style="4" customWidth="1"/>
    <col min="2499" max="2499" width="10.85546875" style="4" customWidth="1"/>
    <col min="2500" max="2500" width="14.5703125" style="4" customWidth="1"/>
    <col min="2501" max="2502" width="15.5703125" style="4" customWidth="1"/>
    <col min="2503" max="2503" width="17.7109375" style="4" customWidth="1"/>
    <col min="2504" max="2729" width="29.28515625" style="4" customWidth="1"/>
    <col min="2730" max="2730" width="42.42578125" style="4" customWidth="1"/>
    <col min="2731" max="2733" width="12.42578125" style="4" customWidth="1"/>
    <col min="2734" max="2736" width="10.85546875" style="4" customWidth="1"/>
    <col min="2737" max="2739" width="14.5703125" style="4" bestFit="1" customWidth="1"/>
    <col min="2740" max="2742" width="11" style="4" customWidth="1"/>
    <col min="2743" max="2745" width="14.5703125" style="4" customWidth="1"/>
    <col min="2746" max="2748" width="15.28515625" style="4" customWidth="1"/>
    <col min="2749" max="2749" width="15.5703125" style="4"/>
    <col min="2750" max="2750" width="44.5703125" style="4" customWidth="1"/>
    <col min="2751" max="2751" width="13.85546875" style="4" customWidth="1"/>
    <col min="2752" max="2752" width="10.85546875" style="4" customWidth="1"/>
    <col min="2753" max="2753" width="14.5703125" style="4" customWidth="1"/>
    <col min="2754" max="2754" width="11" style="4" customWidth="1"/>
    <col min="2755" max="2755" width="10.85546875" style="4" customWidth="1"/>
    <col min="2756" max="2756" width="14.5703125" style="4" customWidth="1"/>
    <col min="2757" max="2758" width="15.5703125" style="4" customWidth="1"/>
    <col min="2759" max="2759" width="17.7109375" style="4" customWidth="1"/>
    <col min="2760" max="2985" width="29.28515625" style="4" customWidth="1"/>
    <col min="2986" max="2986" width="42.42578125" style="4" customWidth="1"/>
    <col min="2987" max="2989" width="12.42578125" style="4" customWidth="1"/>
    <col min="2990" max="2992" width="10.85546875" style="4" customWidth="1"/>
    <col min="2993" max="2995" width="14.5703125" style="4" bestFit="1" customWidth="1"/>
    <col min="2996" max="2998" width="11" style="4" customWidth="1"/>
    <col min="2999" max="3001" width="14.5703125" style="4" customWidth="1"/>
    <col min="3002" max="3004" width="15.28515625" style="4" customWidth="1"/>
    <col min="3005" max="3005" width="15.5703125" style="4"/>
    <col min="3006" max="3006" width="44.5703125" style="4" customWidth="1"/>
    <col min="3007" max="3007" width="13.85546875" style="4" customWidth="1"/>
    <col min="3008" max="3008" width="10.85546875" style="4" customWidth="1"/>
    <col min="3009" max="3009" width="14.5703125" style="4" customWidth="1"/>
    <col min="3010" max="3010" width="11" style="4" customWidth="1"/>
    <col min="3011" max="3011" width="10.85546875" style="4" customWidth="1"/>
    <col min="3012" max="3012" width="14.5703125" style="4" customWidth="1"/>
    <col min="3013" max="3014" width="15.5703125" style="4" customWidth="1"/>
    <col min="3015" max="3015" width="17.7109375" style="4" customWidth="1"/>
    <col min="3016" max="3241" width="29.28515625" style="4" customWidth="1"/>
    <col min="3242" max="3242" width="42.42578125" style="4" customWidth="1"/>
    <col min="3243" max="3245" width="12.42578125" style="4" customWidth="1"/>
    <col min="3246" max="3248" width="10.85546875" style="4" customWidth="1"/>
    <col min="3249" max="3251" width="14.5703125" style="4" bestFit="1" customWidth="1"/>
    <col min="3252" max="3254" width="11" style="4" customWidth="1"/>
    <col min="3255" max="3257" width="14.5703125" style="4" customWidth="1"/>
    <col min="3258" max="3260" width="15.28515625" style="4" customWidth="1"/>
    <col min="3261" max="3261" width="15.5703125" style="4"/>
    <col min="3262" max="3262" width="44.5703125" style="4" customWidth="1"/>
    <col min="3263" max="3263" width="13.85546875" style="4" customWidth="1"/>
    <col min="3264" max="3264" width="10.85546875" style="4" customWidth="1"/>
    <col min="3265" max="3265" width="14.5703125" style="4" customWidth="1"/>
    <col min="3266" max="3266" width="11" style="4" customWidth="1"/>
    <col min="3267" max="3267" width="10.85546875" style="4" customWidth="1"/>
    <col min="3268" max="3268" width="14.5703125" style="4" customWidth="1"/>
    <col min="3269" max="3270" width="15.5703125" style="4" customWidth="1"/>
    <col min="3271" max="3271" width="17.7109375" style="4" customWidth="1"/>
    <col min="3272" max="3497" width="29.28515625" style="4" customWidth="1"/>
    <col min="3498" max="3498" width="42.42578125" style="4" customWidth="1"/>
    <col min="3499" max="3501" width="12.42578125" style="4" customWidth="1"/>
    <col min="3502" max="3504" width="10.85546875" style="4" customWidth="1"/>
    <col min="3505" max="3507" width="14.5703125" style="4" bestFit="1" customWidth="1"/>
    <col min="3508" max="3510" width="11" style="4" customWidth="1"/>
    <col min="3511" max="3513" width="14.5703125" style="4" customWidth="1"/>
    <col min="3514" max="3516" width="15.28515625" style="4" customWidth="1"/>
    <col min="3517" max="3517" width="15.5703125" style="4"/>
    <col min="3518" max="3518" width="44.5703125" style="4" customWidth="1"/>
    <col min="3519" max="3519" width="13.85546875" style="4" customWidth="1"/>
    <col min="3520" max="3520" width="10.85546875" style="4" customWidth="1"/>
    <col min="3521" max="3521" width="14.5703125" style="4" customWidth="1"/>
    <col min="3522" max="3522" width="11" style="4" customWidth="1"/>
    <col min="3523" max="3523" width="10.85546875" style="4" customWidth="1"/>
    <col min="3524" max="3524" width="14.5703125" style="4" customWidth="1"/>
    <col min="3525" max="3526" width="15.5703125" style="4" customWidth="1"/>
    <col min="3527" max="3527" width="17.7109375" style="4" customWidth="1"/>
    <col min="3528" max="3753" width="29.28515625" style="4" customWidth="1"/>
    <col min="3754" max="3754" width="42.42578125" style="4" customWidth="1"/>
    <col min="3755" max="3757" width="12.42578125" style="4" customWidth="1"/>
    <col min="3758" max="3760" width="10.85546875" style="4" customWidth="1"/>
    <col min="3761" max="3763" width="14.5703125" style="4" bestFit="1" customWidth="1"/>
    <col min="3764" max="3766" width="11" style="4" customWidth="1"/>
    <col min="3767" max="3769" width="14.5703125" style="4" customWidth="1"/>
    <col min="3770" max="3772" width="15.28515625" style="4" customWidth="1"/>
    <col min="3773" max="3773" width="15.5703125" style="4"/>
    <col min="3774" max="3774" width="44.5703125" style="4" customWidth="1"/>
    <col min="3775" max="3775" width="13.85546875" style="4" customWidth="1"/>
    <col min="3776" max="3776" width="10.85546875" style="4" customWidth="1"/>
    <col min="3777" max="3777" width="14.5703125" style="4" customWidth="1"/>
    <col min="3778" max="3778" width="11" style="4" customWidth="1"/>
    <col min="3779" max="3779" width="10.85546875" style="4" customWidth="1"/>
    <col min="3780" max="3780" width="14.5703125" style="4" customWidth="1"/>
    <col min="3781" max="3782" width="15.5703125" style="4" customWidth="1"/>
    <col min="3783" max="3783" width="17.7109375" style="4" customWidth="1"/>
    <col min="3784" max="4009" width="29.28515625" style="4" customWidth="1"/>
    <col min="4010" max="4010" width="42.42578125" style="4" customWidth="1"/>
    <col min="4011" max="4013" width="12.42578125" style="4" customWidth="1"/>
    <col min="4014" max="4016" width="10.85546875" style="4" customWidth="1"/>
    <col min="4017" max="4019" width="14.5703125" style="4" bestFit="1" customWidth="1"/>
    <col min="4020" max="4022" width="11" style="4" customWidth="1"/>
    <col min="4023" max="4025" width="14.5703125" style="4" customWidth="1"/>
    <col min="4026" max="4028" width="15.28515625" style="4" customWidth="1"/>
    <col min="4029" max="4029" width="15.5703125" style="4"/>
    <col min="4030" max="4030" width="44.5703125" style="4" customWidth="1"/>
    <col min="4031" max="4031" width="13.85546875" style="4" customWidth="1"/>
    <col min="4032" max="4032" width="10.85546875" style="4" customWidth="1"/>
    <col min="4033" max="4033" width="14.5703125" style="4" customWidth="1"/>
    <col min="4034" max="4034" width="11" style="4" customWidth="1"/>
    <col min="4035" max="4035" width="10.85546875" style="4" customWidth="1"/>
    <col min="4036" max="4036" width="14.5703125" style="4" customWidth="1"/>
    <col min="4037" max="4038" width="15.5703125" style="4" customWidth="1"/>
    <col min="4039" max="4039" width="17.7109375" style="4" customWidth="1"/>
    <col min="4040" max="4265" width="29.28515625" style="4" customWidth="1"/>
    <col min="4266" max="4266" width="42.42578125" style="4" customWidth="1"/>
    <col min="4267" max="4269" width="12.42578125" style="4" customWidth="1"/>
    <col min="4270" max="4272" width="10.85546875" style="4" customWidth="1"/>
    <col min="4273" max="4275" width="14.5703125" style="4" bestFit="1" customWidth="1"/>
    <col min="4276" max="4278" width="11" style="4" customWidth="1"/>
    <col min="4279" max="4281" width="14.5703125" style="4" customWidth="1"/>
    <col min="4282" max="4284" width="15.28515625" style="4" customWidth="1"/>
    <col min="4285" max="4285" width="15.5703125" style="4"/>
    <col min="4286" max="4286" width="44.5703125" style="4" customWidth="1"/>
    <col min="4287" max="4287" width="13.85546875" style="4" customWidth="1"/>
    <col min="4288" max="4288" width="10.85546875" style="4" customWidth="1"/>
    <col min="4289" max="4289" width="14.5703125" style="4" customWidth="1"/>
    <col min="4290" max="4290" width="11" style="4" customWidth="1"/>
    <col min="4291" max="4291" width="10.85546875" style="4" customWidth="1"/>
    <col min="4292" max="4292" width="14.5703125" style="4" customWidth="1"/>
    <col min="4293" max="4294" width="15.5703125" style="4" customWidth="1"/>
    <col min="4295" max="4295" width="17.7109375" style="4" customWidth="1"/>
    <col min="4296" max="4521" width="29.28515625" style="4" customWidth="1"/>
    <col min="4522" max="4522" width="42.42578125" style="4" customWidth="1"/>
    <col min="4523" max="4525" width="12.42578125" style="4" customWidth="1"/>
    <col min="4526" max="4528" width="10.85546875" style="4" customWidth="1"/>
    <col min="4529" max="4531" width="14.5703125" style="4" bestFit="1" customWidth="1"/>
    <col min="4532" max="4534" width="11" style="4" customWidth="1"/>
    <col min="4535" max="4537" width="14.5703125" style="4" customWidth="1"/>
    <col min="4538" max="4540" width="15.28515625" style="4" customWidth="1"/>
    <col min="4541" max="4541" width="15.5703125" style="4"/>
    <col min="4542" max="4542" width="44.5703125" style="4" customWidth="1"/>
    <col min="4543" max="4543" width="13.85546875" style="4" customWidth="1"/>
    <col min="4544" max="4544" width="10.85546875" style="4" customWidth="1"/>
    <col min="4545" max="4545" width="14.5703125" style="4" customWidth="1"/>
    <col min="4546" max="4546" width="11" style="4" customWidth="1"/>
    <col min="4547" max="4547" width="10.85546875" style="4" customWidth="1"/>
    <col min="4548" max="4548" width="14.5703125" style="4" customWidth="1"/>
    <col min="4549" max="4550" width="15.5703125" style="4" customWidth="1"/>
    <col min="4551" max="4551" width="17.7109375" style="4" customWidth="1"/>
    <col min="4552" max="4777" width="29.28515625" style="4" customWidth="1"/>
    <col min="4778" max="4778" width="42.42578125" style="4" customWidth="1"/>
    <col min="4779" max="4781" width="12.42578125" style="4" customWidth="1"/>
    <col min="4782" max="4784" width="10.85546875" style="4" customWidth="1"/>
    <col min="4785" max="4787" width="14.5703125" style="4" bestFit="1" customWidth="1"/>
    <col min="4788" max="4790" width="11" style="4" customWidth="1"/>
    <col min="4791" max="4793" width="14.5703125" style="4" customWidth="1"/>
    <col min="4794" max="4796" width="15.28515625" style="4" customWidth="1"/>
    <col min="4797" max="4797" width="15.5703125" style="4"/>
    <col min="4798" max="4798" width="44.5703125" style="4" customWidth="1"/>
    <col min="4799" max="4799" width="13.85546875" style="4" customWidth="1"/>
    <col min="4800" max="4800" width="10.85546875" style="4" customWidth="1"/>
    <col min="4801" max="4801" width="14.5703125" style="4" customWidth="1"/>
    <col min="4802" max="4802" width="11" style="4" customWidth="1"/>
    <col min="4803" max="4803" width="10.85546875" style="4" customWidth="1"/>
    <col min="4804" max="4804" width="14.5703125" style="4" customWidth="1"/>
    <col min="4805" max="4806" width="15.5703125" style="4" customWidth="1"/>
    <col min="4807" max="4807" width="17.7109375" style="4" customWidth="1"/>
    <col min="4808" max="5033" width="29.28515625" style="4" customWidth="1"/>
    <col min="5034" max="5034" width="42.42578125" style="4" customWidth="1"/>
    <col min="5035" max="5037" width="12.42578125" style="4" customWidth="1"/>
    <col min="5038" max="5040" width="10.85546875" style="4" customWidth="1"/>
    <col min="5041" max="5043" width="14.5703125" style="4" bestFit="1" customWidth="1"/>
    <col min="5044" max="5046" width="11" style="4" customWidth="1"/>
    <col min="5047" max="5049" width="14.5703125" style="4" customWidth="1"/>
    <col min="5050" max="5052" width="15.28515625" style="4" customWidth="1"/>
    <col min="5053" max="5053" width="15.5703125" style="4"/>
    <col min="5054" max="5054" width="44.5703125" style="4" customWidth="1"/>
    <col min="5055" max="5055" width="13.85546875" style="4" customWidth="1"/>
    <col min="5056" max="5056" width="10.85546875" style="4" customWidth="1"/>
    <col min="5057" max="5057" width="14.5703125" style="4" customWidth="1"/>
    <col min="5058" max="5058" width="11" style="4" customWidth="1"/>
    <col min="5059" max="5059" width="10.85546875" style="4" customWidth="1"/>
    <col min="5060" max="5060" width="14.5703125" style="4" customWidth="1"/>
    <col min="5061" max="5062" width="15.5703125" style="4" customWidth="1"/>
    <col min="5063" max="5063" width="17.7109375" style="4" customWidth="1"/>
    <col min="5064" max="5289" width="29.28515625" style="4" customWidth="1"/>
    <col min="5290" max="5290" width="42.42578125" style="4" customWidth="1"/>
    <col min="5291" max="5293" width="12.42578125" style="4" customWidth="1"/>
    <col min="5294" max="5296" width="10.85546875" style="4" customWidth="1"/>
    <col min="5297" max="5299" width="14.5703125" style="4" bestFit="1" customWidth="1"/>
    <col min="5300" max="5302" width="11" style="4" customWidth="1"/>
    <col min="5303" max="5305" width="14.5703125" style="4" customWidth="1"/>
    <col min="5306" max="5308" width="15.28515625" style="4" customWidth="1"/>
    <col min="5309" max="5309" width="15.5703125" style="4"/>
    <col min="5310" max="5310" width="44.5703125" style="4" customWidth="1"/>
    <col min="5311" max="5311" width="13.85546875" style="4" customWidth="1"/>
    <col min="5312" max="5312" width="10.85546875" style="4" customWidth="1"/>
    <col min="5313" max="5313" width="14.5703125" style="4" customWidth="1"/>
    <col min="5314" max="5314" width="11" style="4" customWidth="1"/>
    <col min="5315" max="5315" width="10.85546875" style="4" customWidth="1"/>
    <col min="5316" max="5316" width="14.5703125" style="4" customWidth="1"/>
    <col min="5317" max="5318" width="15.5703125" style="4" customWidth="1"/>
    <col min="5319" max="5319" width="17.7109375" style="4" customWidth="1"/>
    <col min="5320" max="5545" width="29.28515625" style="4" customWidth="1"/>
    <col min="5546" max="5546" width="42.42578125" style="4" customWidth="1"/>
    <col min="5547" max="5549" width="12.42578125" style="4" customWidth="1"/>
    <col min="5550" max="5552" width="10.85546875" style="4" customWidth="1"/>
    <col min="5553" max="5555" width="14.5703125" style="4" bestFit="1" customWidth="1"/>
    <col min="5556" max="5558" width="11" style="4" customWidth="1"/>
    <col min="5559" max="5561" width="14.5703125" style="4" customWidth="1"/>
    <col min="5562" max="5564" width="15.28515625" style="4" customWidth="1"/>
    <col min="5565" max="5565" width="15.5703125" style="4"/>
    <col min="5566" max="5566" width="44.5703125" style="4" customWidth="1"/>
    <col min="5567" max="5567" width="13.85546875" style="4" customWidth="1"/>
    <col min="5568" max="5568" width="10.85546875" style="4" customWidth="1"/>
    <col min="5569" max="5569" width="14.5703125" style="4" customWidth="1"/>
    <col min="5570" max="5570" width="11" style="4" customWidth="1"/>
    <col min="5571" max="5571" width="10.85546875" style="4" customWidth="1"/>
    <col min="5572" max="5572" width="14.5703125" style="4" customWidth="1"/>
    <col min="5573" max="5574" width="15.5703125" style="4" customWidth="1"/>
    <col min="5575" max="5575" width="17.7109375" style="4" customWidth="1"/>
    <col min="5576" max="5801" width="29.28515625" style="4" customWidth="1"/>
    <col min="5802" max="5802" width="42.42578125" style="4" customWidth="1"/>
    <col min="5803" max="5805" width="12.42578125" style="4" customWidth="1"/>
    <col min="5806" max="5808" width="10.85546875" style="4" customWidth="1"/>
    <col min="5809" max="5811" width="14.5703125" style="4" bestFit="1" customWidth="1"/>
    <col min="5812" max="5814" width="11" style="4" customWidth="1"/>
    <col min="5815" max="5817" width="14.5703125" style="4" customWidth="1"/>
    <col min="5818" max="5820" width="15.28515625" style="4" customWidth="1"/>
    <col min="5821" max="5821" width="15.5703125" style="4"/>
    <col min="5822" max="5822" width="44.5703125" style="4" customWidth="1"/>
    <col min="5823" max="5823" width="13.85546875" style="4" customWidth="1"/>
    <col min="5824" max="5824" width="10.85546875" style="4" customWidth="1"/>
    <col min="5825" max="5825" width="14.5703125" style="4" customWidth="1"/>
    <col min="5826" max="5826" width="11" style="4" customWidth="1"/>
    <col min="5827" max="5827" width="10.85546875" style="4" customWidth="1"/>
    <col min="5828" max="5828" width="14.5703125" style="4" customWidth="1"/>
    <col min="5829" max="5830" width="15.5703125" style="4" customWidth="1"/>
    <col min="5831" max="5831" width="17.7109375" style="4" customWidth="1"/>
    <col min="5832" max="6057" width="29.28515625" style="4" customWidth="1"/>
    <col min="6058" max="6058" width="42.42578125" style="4" customWidth="1"/>
    <col min="6059" max="6061" width="12.42578125" style="4" customWidth="1"/>
    <col min="6062" max="6064" width="10.85546875" style="4" customWidth="1"/>
    <col min="6065" max="6067" width="14.5703125" style="4" bestFit="1" customWidth="1"/>
    <col min="6068" max="6070" width="11" style="4" customWidth="1"/>
    <col min="6071" max="6073" width="14.5703125" style="4" customWidth="1"/>
    <col min="6074" max="6076" width="15.28515625" style="4" customWidth="1"/>
    <col min="6077" max="6077" width="15.5703125" style="4"/>
    <col min="6078" max="6078" width="44.5703125" style="4" customWidth="1"/>
    <col min="6079" max="6079" width="13.85546875" style="4" customWidth="1"/>
    <col min="6080" max="6080" width="10.85546875" style="4" customWidth="1"/>
    <col min="6081" max="6081" width="14.5703125" style="4" customWidth="1"/>
    <col min="6082" max="6082" width="11" style="4" customWidth="1"/>
    <col min="6083" max="6083" width="10.85546875" style="4" customWidth="1"/>
    <col min="6084" max="6084" width="14.5703125" style="4" customWidth="1"/>
    <col min="6085" max="6086" width="15.5703125" style="4" customWidth="1"/>
    <col min="6087" max="6087" width="17.7109375" style="4" customWidth="1"/>
    <col min="6088" max="6313" width="29.28515625" style="4" customWidth="1"/>
    <col min="6314" max="6314" width="42.42578125" style="4" customWidth="1"/>
    <col min="6315" max="6317" width="12.42578125" style="4" customWidth="1"/>
    <col min="6318" max="6320" width="10.85546875" style="4" customWidth="1"/>
    <col min="6321" max="6323" width="14.5703125" style="4" bestFit="1" customWidth="1"/>
    <col min="6324" max="6326" width="11" style="4" customWidth="1"/>
    <col min="6327" max="6329" width="14.5703125" style="4" customWidth="1"/>
    <col min="6330" max="6332" width="15.28515625" style="4" customWidth="1"/>
    <col min="6333" max="6333" width="15.5703125" style="4"/>
    <col min="6334" max="6334" width="44.5703125" style="4" customWidth="1"/>
    <col min="6335" max="6335" width="13.85546875" style="4" customWidth="1"/>
    <col min="6336" max="6336" width="10.85546875" style="4" customWidth="1"/>
    <col min="6337" max="6337" width="14.5703125" style="4" customWidth="1"/>
    <col min="6338" max="6338" width="11" style="4" customWidth="1"/>
    <col min="6339" max="6339" width="10.85546875" style="4" customWidth="1"/>
    <col min="6340" max="6340" width="14.5703125" style="4" customWidth="1"/>
    <col min="6341" max="6342" width="15.5703125" style="4" customWidth="1"/>
    <col min="6343" max="6343" width="17.7109375" style="4" customWidth="1"/>
    <col min="6344" max="6569" width="29.28515625" style="4" customWidth="1"/>
    <col min="6570" max="6570" width="42.42578125" style="4" customWidth="1"/>
    <col min="6571" max="6573" width="12.42578125" style="4" customWidth="1"/>
    <col min="6574" max="6576" width="10.85546875" style="4" customWidth="1"/>
    <col min="6577" max="6579" width="14.5703125" style="4" bestFit="1" customWidth="1"/>
    <col min="6580" max="6582" width="11" style="4" customWidth="1"/>
    <col min="6583" max="6585" width="14.5703125" style="4" customWidth="1"/>
    <col min="6586" max="6588" width="15.28515625" style="4" customWidth="1"/>
    <col min="6589" max="6589" width="15.5703125" style="4"/>
    <col min="6590" max="6590" width="44.5703125" style="4" customWidth="1"/>
    <col min="6591" max="6591" width="13.85546875" style="4" customWidth="1"/>
    <col min="6592" max="6592" width="10.85546875" style="4" customWidth="1"/>
    <col min="6593" max="6593" width="14.5703125" style="4" customWidth="1"/>
    <col min="6594" max="6594" width="11" style="4" customWidth="1"/>
    <col min="6595" max="6595" width="10.85546875" style="4" customWidth="1"/>
    <col min="6596" max="6596" width="14.5703125" style="4" customWidth="1"/>
    <col min="6597" max="6598" width="15.5703125" style="4" customWidth="1"/>
    <col min="6599" max="6599" width="17.7109375" style="4" customWidth="1"/>
    <col min="6600" max="6825" width="29.28515625" style="4" customWidth="1"/>
    <col min="6826" max="6826" width="42.42578125" style="4" customWidth="1"/>
    <col min="6827" max="6829" width="12.42578125" style="4" customWidth="1"/>
    <col min="6830" max="6832" width="10.85546875" style="4" customWidth="1"/>
    <col min="6833" max="6835" width="14.5703125" style="4" bestFit="1" customWidth="1"/>
    <col min="6836" max="6838" width="11" style="4" customWidth="1"/>
    <col min="6839" max="6841" width="14.5703125" style="4" customWidth="1"/>
    <col min="6842" max="6844" width="15.28515625" style="4" customWidth="1"/>
    <col min="6845" max="6845" width="15.5703125" style="4"/>
    <col min="6846" max="6846" width="44.5703125" style="4" customWidth="1"/>
    <col min="6847" max="6847" width="13.85546875" style="4" customWidth="1"/>
    <col min="6848" max="6848" width="10.85546875" style="4" customWidth="1"/>
    <col min="6849" max="6849" width="14.5703125" style="4" customWidth="1"/>
    <col min="6850" max="6850" width="11" style="4" customWidth="1"/>
    <col min="6851" max="6851" width="10.85546875" style="4" customWidth="1"/>
    <col min="6852" max="6852" width="14.5703125" style="4" customWidth="1"/>
    <col min="6853" max="6854" width="15.5703125" style="4" customWidth="1"/>
    <col min="6855" max="6855" width="17.7109375" style="4" customWidth="1"/>
    <col min="6856" max="7081" width="29.28515625" style="4" customWidth="1"/>
    <col min="7082" max="7082" width="42.42578125" style="4" customWidth="1"/>
    <col min="7083" max="7085" width="12.42578125" style="4" customWidth="1"/>
    <col min="7086" max="7088" width="10.85546875" style="4" customWidth="1"/>
    <col min="7089" max="7091" width="14.5703125" style="4" bestFit="1" customWidth="1"/>
    <col min="7092" max="7094" width="11" style="4" customWidth="1"/>
    <col min="7095" max="7097" width="14.5703125" style="4" customWidth="1"/>
    <col min="7098" max="7100" width="15.28515625" style="4" customWidth="1"/>
    <col min="7101" max="7101" width="15.5703125" style="4"/>
    <col min="7102" max="7102" width="44.5703125" style="4" customWidth="1"/>
    <col min="7103" max="7103" width="13.85546875" style="4" customWidth="1"/>
    <col min="7104" max="7104" width="10.85546875" style="4" customWidth="1"/>
    <col min="7105" max="7105" width="14.5703125" style="4" customWidth="1"/>
    <col min="7106" max="7106" width="11" style="4" customWidth="1"/>
    <col min="7107" max="7107" width="10.85546875" style="4" customWidth="1"/>
    <col min="7108" max="7108" width="14.5703125" style="4" customWidth="1"/>
    <col min="7109" max="7110" width="15.5703125" style="4" customWidth="1"/>
    <col min="7111" max="7111" width="17.7109375" style="4" customWidth="1"/>
    <col min="7112" max="7337" width="29.28515625" style="4" customWidth="1"/>
    <col min="7338" max="7338" width="42.42578125" style="4" customWidth="1"/>
    <col min="7339" max="7341" width="12.42578125" style="4" customWidth="1"/>
    <col min="7342" max="7344" width="10.85546875" style="4" customWidth="1"/>
    <col min="7345" max="7347" width="14.5703125" style="4" bestFit="1" customWidth="1"/>
    <col min="7348" max="7350" width="11" style="4" customWidth="1"/>
    <col min="7351" max="7353" width="14.5703125" style="4" customWidth="1"/>
    <col min="7354" max="7356" width="15.28515625" style="4" customWidth="1"/>
    <col min="7357" max="7357" width="15.5703125" style="4"/>
    <col min="7358" max="7358" width="44.5703125" style="4" customWidth="1"/>
    <col min="7359" max="7359" width="13.85546875" style="4" customWidth="1"/>
    <col min="7360" max="7360" width="10.85546875" style="4" customWidth="1"/>
    <col min="7361" max="7361" width="14.5703125" style="4" customWidth="1"/>
    <col min="7362" max="7362" width="11" style="4" customWidth="1"/>
    <col min="7363" max="7363" width="10.85546875" style="4" customWidth="1"/>
    <col min="7364" max="7364" width="14.5703125" style="4" customWidth="1"/>
    <col min="7365" max="7366" width="15.5703125" style="4" customWidth="1"/>
    <col min="7367" max="7367" width="17.7109375" style="4" customWidth="1"/>
    <col min="7368" max="7593" width="29.28515625" style="4" customWidth="1"/>
    <col min="7594" max="7594" width="42.42578125" style="4" customWidth="1"/>
    <col min="7595" max="7597" width="12.42578125" style="4" customWidth="1"/>
    <col min="7598" max="7600" width="10.85546875" style="4" customWidth="1"/>
    <col min="7601" max="7603" width="14.5703125" style="4" bestFit="1" customWidth="1"/>
    <col min="7604" max="7606" width="11" style="4" customWidth="1"/>
    <col min="7607" max="7609" width="14.5703125" style="4" customWidth="1"/>
    <col min="7610" max="7612" width="15.28515625" style="4" customWidth="1"/>
    <col min="7613" max="7613" width="15.5703125" style="4"/>
    <col min="7614" max="7614" width="44.5703125" style="4" customWidth="1"/>
    <col min="7615" max="7615" width="13.85546875" style="4" customWidth="1"/>
    <col min="7616" max="7616" width="10.85546875" style="4" customWidth="1"/>
    <col min="7617" max="7617" width="14.5703125" style="4" customWidth="1"/>
    <col min="7618" max="7618" width="11" style="4" customWidth="1"/>
    <col min="7619" max="7619" width="10.85546875" style="4" customWidth="1"/>
    <col min="7620" max="7620" width="14.5703125" style="4" customWidth="1"/>
    <col min="7621" max="7622" width="15.5703125" style="4" customWidth="1"/>
    <col min="7623" max="7623" width="17.7109375" style="4" customWidth="1"/>
    <col min="7624" max="7849" width="29.28515625" style="4" customWidth="1"/>
    <col min="7850" max="7850" width="42.42578125" style="4" customWidth="1"/>
    <col min="7851" max="7853" width="12.42578125" style="4" customWidth="1"/>
    <col min="7854" max="7856" width="10.85546875" style="4" customWidth="1"/>
    <col min="7857" max="7859" width="14.5703125" style="4" bestFit="1" customWidth="1"/>
    <col min="7860" max="7862" width="11" style="4" customWidth="1"/>
    <col min="7863" max="7865" width="14.5703125" style="4" customWidth="1"/>
    <col min="7866" max="7868" width="15.28515625" style="4" customWidth="1"/>
    <col min="7869" max="7869" width="15.5703125" style="4"/>
    <col min="7870" max="7870" width="44.5703125" style="4" customWidth="1"/>
    <col min="7871" max="7871" width="13.85546875" style="4" customWidth="1"/>
    <col min="7872" max="7872" width="10.85546875" style="4" customWidth="1"/>
    <col min="7873" max="7873" width="14.5703125" style="4" customWidth="1"/>
    <col min="7874" max="7874" width="11" style="4" customWidth="1"/>
    <col min="7875" max="7875" width="10.85546875" style="4" customWidth="1"/>
    <col min="7876" max="7876" width="14.5703125" style="4" customWidth="1"/>
    <col min="7877" max="7878" width="15.5703125" style="4" customWidth="1"/>
    <col min="7879" max="7879" width="17.7109375" style="4" customWidth="1"/>
    <col min="7880" max="8105" width="29.28515625" style="4" customWidth="1"/>
    <col min="8106" max="8106" width="42.42578125" style="4" customWidth="1"/>
    <col min="8107" max="8109" width="12.42578125" style="4" customWidth="1"/>
    <col min="8110" max="8112" width="10.85546875" style="4" customWidth="1"/>
    <col min="8113" max="8115" width="14.5703125" style="4" bestFit="1" customWidth="1"/>
    <col min="8116" max="8118" width="11" style="4" customWidth="1"/>
    <col min="8119" max="8121" width="14.5703125" style="4" customWidth="1"/>
    <col min="8122" max="8124" width="15.28515625" style="4" customWidth="1"/>
    <col min="8125" max="8125" width="15.5703125" style="4"/>
    <col min="8126" max="8126" width="44.5703125" style="4" customWidth="1"/>
    <col min="8127" max="8127" width="13.85546875" style="4" customWidth="1"/>
    <col min="8128" max="8128" width="10.85546875" style="4" customWidth="1"/>
    <col min="8129" max="8129" width="14.5703125" style="4" customWidth="1"/>
    <col min="8130" max="8130" width="11" style="4" customWidth="1"/>
    <col min="8131" max="8131" width="10.85546875" style="4" customWidth="1"/>
    <col min="8132" max="8132" width="14.5703125" style="4" customWidth="1"/>
    <col min="8133" max="8134" width="15.5703125" style="4" customWidth="1"/>
    <col min="8135" max="8135" width="17.7109375" style="4" customWidth="1"/>
    <col min="8136" max="8361" width="29.28515625" style="4" customWidth="1"/>
    <col min="8362" max="8362" width="42.42578125" style="4" customWidth="1"/>
    <col min="8363" max="8365" width="12.42578125" style="4" customWidth="1"/>
    <col min="8366" max="8368" width="10.85546875" style="4" customWidth="1"/>
    <col min="8369" max="8371" width="14.5703125" style="4" bestFit="1" customWidth="1"/>
    <col min="8372" max="8374" width="11" style="4" customWidth="1"/>
    <col min="8375" max="8377" width="14.5703125" style="4" customWidth="1"/>
    <col min="8378" max="8380" width="15.28515625" style="4" customWidth="1"/>
    <col min="8381" max="8381" width="15.5703125" style="4"/>
    <col min="8382" max="8382" width="44.5703125" style="4" customWidth="1"/>
    <col min="8383" max="8383" width="13.85546875" style="4" customWidth="1"/>
    <col min="8384" max="8384" width="10.85546875" style="4" customWidth="1"/>
    <col min="8385" max="8385" width="14.5703125" style="4" customWidth="1"/>
    <col min="8386" max="8386" width="11" style="4" customWidth="1"/>
    <col min="8387" max="8387" width="10.85546875" style="4" customWidth="1"/>
    <col min="8388" max="8388" width="14.5703125" style="4" customWidth="1"/>
    <col min="8389" max="8390" width="15.5703125" style="4" customWidth="1"/>
    <col min="8391" max="8391" width="17.7109375" style="4" customWidth="1"/>
    <col min="8392" max="8617" width="29.28515625" style="4" customWidth="1"/>
    <col min="8618" max="8618" width="42.42578125" style="4" customWidth="1"/>
    <col min="8619" max="8621" width="12.42578125" style="4" customWidth="1"/>
    <col min="8622" max="8624" width="10.85546875" style="4" customWidth="1"/>
    <col min="8625" max="8627" width="14.5703125" style="4" bestFit="1" customWidth="1"/>
    <col min="8628" max="8630" width="11" style="4" customWidth="1"/>
    <col min="8631" max="8633" width="14.5703125" style="4" customWidth="1"/>
    <col min="8634" max="8636" width="15.28515625" style="4" customWidth="1"/>
    <col min="8637" max="8637" width="15.5703125" style="4"/>
    <col min="8638" max="8638" width="44.5703125" style="4" customWidth="1"/>
    <col min="8639" max="8639" width="13.85546875" style="4" customWidth="1"/>
    <col min="8640" max="8640" width="10.85546875" style="4" customWidth="1"/>
    <col min="8641" max="8641" width="14.5703125" style="4" customWidth="1"/>
    <col min="8642" max="8642" width="11" style="4" customWidth="1"/>
    <col min="8643" max="8643" width="10.85546875" style="4" customWidth="1"/>
    <col min="8644" max="8644" width="14.5703125" style="4" customWidth="1"/>
    <col min="8645" max="8646" width="15.5703125" style="4" customWidth="1"/>
    <col min="8647" max="8647" width="17.7109375" style="4" customWidth="1"/>
    <col min="8648" max="8873" width="29.28515625" style="4" customWidth="1"/>
    <col min="8874" max="8874" width="42.42578125" style="4" customWidth="1"/>
    <col min="8875" max="8877" width="12.42578125" style="4" customWidth="1"/>
    <col min="8878" max="8880" width="10.85546875" style="4" customWidth="1"/>
    <col min="8881" max="8883" width="14.5703125" style="4" bestFit="1" customWidth="1"/>
    <col min="8884" max="8886" width="11" style="4" customWidth="1"/>
    <col min="8887" max="8889" width="14.5703125" style="4" customWidth="1"/>
    <col min="8890" max="8892" width="15.28515625" style="4" customWidth="1"/>
    <col min="8893" max="8893" width="15.5703125" style="4"/>
    <col min="8894" max="8894" width="44.5703125" style="4" customWidth="1"/>
    <col min="8895" max="8895" width="13.85546875" style="4" customWidth="1"/>
    <col min="8896" max="8896" width="10.85546875" style="4" customWidth="1"/>
    <col min="8897" max="8897" width="14.5703125" style="4" customWidth="1"/>
    <col min="8898" max="8898" width="11" style="4" customWidth="1"/>
    <col min="8899" max="8899" width="10.85546875" style="4" customWidth="1"/>
    <col min="8900" max="8900" width="14.5703125" style="4" customWidth="1"/>
    <col min="8901" max="8902" width="15.5703125" style="4" customWidth="1"/>
    <col min="8903" max="8903" width="17.7109375" style="4" customWidth="1"/>
    <col min="8904" max="9129" width="29.28515625" style="4" customWidth="1"/>
    <col min="9130" max="9130" width="42.42578125" style="4" customWidth="1"/>
    <col min="9131" max="9133" width="12.42578125" style="4" customWidth="1"/>
    <col min="9134" max="9136" width="10.85546875" style="4" customWidth="1"/>
    <col min="9137" max="9139" width="14.5703125" style="4" bestFit="1" customWidth="1"/>
    <col min="9140" max="9142" width="11" style="4" customWidth="1"/>
    <col min="9143" max="9145" width="14.5703125" style="4" customWidth="1"/>
    <col min="9146" max="9148" width="15.28515625" style="4" customWidth="1"/>
    <col min="9149" max="9149" width="15.5703125" style="4"/>
    <col min="9150" max="9150" width="44.5703125" style="4" customWidth="1"/>
    <col min="9151" max="9151" width="13.85546875" style="4" customWidth="1"/>
    <col min="9152" max="9152" width="10.85546875" style="4" customWidth="1"/>
    <col min="9153" max="9153" width="14.5703125" style="4" customWidth="1"/>
    <col min="9154" max="9154" width="11" style="4" customWidth="1"/>
    <col min="9155" max="9155" width="10.85546875" style="4" customWidth="1"/>
    <col min="9156" max="9156" width="14.5703125" style="4" customWidth="1"/>
    <col min="9157" max="9158" width="15.5703125" style="4" customWidth="1"/>
    <col min="9159" max="9159" width="17.7109375" style="4" customWidth="1"/>
    <col min="9160" max="9385" width="29.28515625" style="4" customWidth="1"/>
    <col min="9386" max="9386" width="42.42578125" style="4" customWidth="1"/>
    <col min="9387" max="9389" width="12.42578125" style="4" customWidth="1"/>
    <col min="9390" max="9392" width="10.85546875" style="4" customWidth="1"/>
    <col min="9393" max="9395" width="14.5703125" style="4" bestFit="1" customWidth="1"/>
    <col min="9396" max="9398" width="11" style="4" customWidth="1"/>
    <col min="9399" max="9401" width="14.5703125" style="4" customWidth="1"/>
    <col min="9402" max="9404" width="15.28515625" style="4" customWidth="1"/>
    <col min="9405" max="9405" width="15.5703125" style="4"/>
    <col min="9406" max="9406" width="44.5703125" style="4" customWidth="1"/>
    <col min="9407" max="9407" width="13.85546875" style="4" customWidth="1"/>
    <col min="9408" max="9408" width="10.85546875" style="4" customWidth="1"/>
    <col min="9409" max="9409" width="14.5703125" style="4" customWidth="1"/>
    <col min="9410" max="9410" width="11" style="4" customWidth="1"/>
    <col min="9411" max="9411" width="10.85546875" style="4" customWidth="1"/>
    <col min="9412" max="9412" width="14.5703125" style="4" customWidth="1"/>
    <col min="9413" max="9414" width="15.5703125" style="4" customWidth="1"/>
    <col min="9415" max="9415" width="17.7109375" style="4" customWidth="1"/>
    <col min="9416" max="9641" width="29.28515625" style="4" customWidth="1"/>
    <col min="9642" max="9642" width="42.42578125" style="4" customWidth="1"/>
    <col min="9643" max="9645" width="12.42578125" style="4" customWidth="1"/>
    <col min="9646" max="9648" width="10.85546875" style="4" customWidth="1"/>
    <col min="9649" max="9651" width="14.5703125" style="4" bestFit="1" customWidth="1"/>
    <col min="9652" max="9654" width="11" style="4" customWidth="1"/>
    <col min="9655" max="9657" width="14.5703125" style="4" customWidth="1"/>
    <col min="9658" max="9660" width="15.28515625" style="4" customWidth="1"/>
    <col min="9661" max="9661" width="15.5703125" style="4"/>
    <col min="9662" max="9662" width="44.5703125" style="4" customWidth="1"/>
    <col min="9663" max="9663" width="13.85546875" style="4" customWidth="1"/>
    <col min="9664" max="9664" width="10.85546875" style="4" customWidth="1"/>
    <col min="9665" max="9665" width="14.5703125" style="4" customWidth="1"/>
    <col min="9666" max="9666" width="11" style="4" customWidth="1"/>
    <col min="9667" max="9667" width="10.85546875" style="4" customWidth="1"/>
    <col min="9668" max="9668" width="14.5703125" style="4" customWidth="1"/>
    <col min="9669" max="9670" width="15.5703125" style="4" customWidth="1"/>
    <col min="9671" max="9671" width="17.7109375" style="4" customWidth="1"/>
    <col min="9672" max="9897" width="29.28515625" style="4" customWidth="1"/>
    <col min="9898" max="9898" width="42.42578125" style="4" customWidth="1"/>
    <col min="9899" max="9901" width="12.42578125" style="4" customWidth="1"/>
    <col min="9902" max="9904" width="10.85546875" style="4" customWidth="1"/>
    <col min="9905" max="9907" width="14.5703125" style="4" bestFit="1" customWidth="1"/>
    <col min="9908" max="9910" width="11" style="4" customWidth="1"/>
    <col min="9911" max="9913" width="14.5703125" style="4" customWidth="1"/>
    <col min="9914" max="9916" width="15.28515625" style="4" customWidth="1"/>
    <col min="9917" max="9917" width="15.5703125" style="4"/>
    <col min="9918" max="9918" width="44.5703125" style="4" customWidth="1"/>
    <col min="9919" max="9919" width="13.85546875" style="4" customWidth="1"/>
    <col min="9920" max="9920" width="10.85546875" style="4" customWidth="1"/>
    <col min="9921" max="9921" width="14.5703125" style="4" customWidth="1"/>
    <col min="9922" max="9922" width="11" style="4" customWidth="1"/>
    <col min="9923" max="9923" width="10.85546875" style="4" customWidth="1"/>
    <col min="9924" max="9924" width="14.5703125" style="4" customWidth="1"/>
    <col min="9925" max="9926" width="15.5703125" style="4" customWidth="1"/>
    <col min="9927" max="9927" width="17.7109375" style="4" customWidth="1"/>
    <col min="9928" max="10153" width="29.28515625" style="4" customWidth="1"/>
    <col min="10154" max="10154" width="42.42578125" style="4" customWidth="1"/>
    <col min="10155" max="10157" width="12.42578125" style="4" customWidth="1"/>
    <col min="10158" max="10160" width="10.85546875" style="4" customWidth="1"/>
    <col min="10161" max="10163" width="14.5703125" style="4" bestFit="1" customWidth="1"/>
    <col min="10164" max="10166" width="11" style="4" customWidth="1"/>
    <col min="10167" max="10169" width="14.5703125" style="4" customWidth="1"/>
    <col min="10170" max="10172" width="15.28515625" style="4" customWidth="1"/>
    <col min="10173" max="10173" width="15.5703125" style="4"/>
    <col min="10174" max="10174" width="44.5703125" style="4" customWidth="1"/>
    <col min="10175" max="10175" width="13.85546875" style="4" customWidth="1"/>
    <col min="10176" max="10176" width="10.85546875" style="4" customWidth="1"/>
    <col min="10177" max="10177" width="14.5703125" style="4" customWidth="1"/>
    <col min="10178" max="10178" width="11" style="4" customWidth="1"/>
    <col min="10179" max="10179" width="10.85546875" style="4" customWidth="1"/>
    <col min="10180" max="10180" width="14.5703125" style="4" customWidth="1"/>
    <col min="10181" max="10182" width="15.5703125" style="4" customWidth="1"/>
    <col min="10183" max="10183" width="17.7109375" style="4" customWidth="1"/>
    <col min="10184" max="10409" width="29.28515625" style="4" customWidth="1"/>
    <col min="10410" max="10410" width="42.42578125" style="4" customWidth="1"/>
    <col min="10411" max="10413" width="12.42578125" style="4" customWidth="1"/>
    <col min="10414" max="10416" width="10.85546875" style="4" customWidth="1"/>
    <col min="10417" max="10419" width="14.5703125" style="4" bestFit="1" customWidth="1"/>
    <col min="10420" max="10422" width="11" style="4" customWidth="1"/>
    <col min="10423" max="10425" width="14.5703125" style="4" customWidth="1"/>
    <col min="10426" max="10428" width="15.28515625" style="4" customWidth="1"/>
    <col min="10429" max="10429" width="15.5703125" style="4"/>
    <col min="10430" max="10430" width="44.5703125" style="4" customWidth="1"/>
    <col min="10431" max="10431" width="13.85546875" style="4" customWidth="1"/>
    <col min="10432" max="10432" width="10.85546875" style="4" customWidth="1"/>
    <col min="10433" max="10433" width="14.5703125" style="4" customWidth="1"/>
    <col min="10434" max="10434" width="11" style="4" customWidth="1"/>
    <col min="10435" max="10435" width="10.85546875" style="4" customWidth="1"/>
    <col min="10436" max="10436" width="14.5703125" style="4" customWidth="1"/>
    <col min="10437" max="10438" width="15.5703125" style="4" customWidth="1"/>
    <col min="10439" max="10439" width="17.7109375" style="4" customWidth="1"/>
    <col min="10440" max="10665" width="29.28515625" style="4" customWidth="1"/>
    <col min="10666" max="10666" width="42.42578125" style="4" customWidth="1"/>
    <col min="10667" max="10669" width="12.42578125" style="4" customWidth="1"/>
    <col min="10670" max="10672" width="10.85546875" style="4" customWidth="1"/>
    <col min="10673" max="10675" width="14.5703125" style="4" bestFit="1" customWidth="1"/>
    <col min="10676" max="10678" width="11" style="4" customWidth="1"/>
    <col min="10679" max="10681" width="14.5703125" style="4" customWidth="1"/>
    <col min="10682" max="10684" width="15.28515625" style="4" customWidth="1"/>
    <col min="10685" max="10685" width="15.5703125" style="4"/>
    <col min="10686" max="10686" width="44.5703125" style="4" customWidth="1"/>
    <col min="10687" max="10687" width="13.85546875" style="4" customWidth="1"/>
    <col min="10688" max="10688" width="10.85546875" style="4" customWidth="1"/>
    <col min="10689" max="10689" width="14.5703125" style="4" customWidth="1"/>
    <col min="10690" max="10690" width="11" style="4" customWidth="1"/>
    <col min="10691" max="10691" width="10.85546875" style="4" customWidth="1"/>
    <col min="10692" max="10692" width="14.5703125" style="4" customWidth="1"/>
    <col min="10693" max="10694" width="15.5703125" style="4" customWidth="1"/>
    <col min="10695" max="10695" width="17.7109375" style="4" customWidth="1"/>
    <col min="10696" max="10921" width="29.28515625" style="4" customWidth="1"/>
    <col min="10922" max="10922" width="42.42578125" style="4" customWidth="1"/>
    <col min="10923" max="10925" width="12.42578125" style="4" customWidth="1"/>
    <col min="10926" max="10928" width="10.85546875" style="4" customWidth="1"/>
    <col min="10929" max="10931" width="14.5703125" style="4" bestFit="1" customWidth="1"/>
    <col min="10932" max="10934" width="11" style="4" customWidth="1"/>
    <col min="10935" max="10937" width="14.5703125" style="4" customWidth="1"/>
    <col min="10938" max="10940" width="15.28515625" style="4" customWidth="1"/>
    <col min="10941" max="10941" width="15.5703125" style="4"/>
    <col min="10942" max="10942" width="44.5703125" style="4" customWidth="1"/>
    <col min="10943" max="10943" width="13.85546875" style="4" customWidth="1"/>
    <col min="10944" max="10944" width="10.85546875" style="4" customWidth="1"/>
    <col min="10945" max="10945" width="14.5703125" style="4" customWidth="1"/>
    <col min="10946" max="10946" width="11" style="4" customWidth="1"/>
    <col min="10947" max="10947" width="10.85546875" style="4" customWidth="1"/>
    <col min="10948" max="10948" width="14.5703125" style="4" customWidth="1"/>
    <col min="10949" max="10950" width="15.5703125" style="4" customWidth="1"/>
    <col min="10951" max="10951" width="17.7109375" style="4" customWidth="1"/>
    <col min="10952" max="11177" width="29.28515625" style="4" customWidth="1"/>
    <col min="11178" max="11178" width="42.42578125" style="4" customWidth="1"/>
    <col min="11179" max="11181" width="12.42578125" style="4" customWidth="1"/>
    <col min="11182" max="11184" width="10.85546875" style="4" customWidth="1"/>
    <col min="11185" max="11187" width="14.5703125" style="4" bestFit="1" customWidth="1"/>
    <col min="11188" max="11190" width="11" style="4" customWidth="1"/>
    <col min="11191" max="11193" width="14.5703125" style="4" customWidth="1"/>
    <col min="11194" max="11196" width="15.28515625" style="4" customWidth="1"/>
    <col min="11197" max="11197" width="15.5703125" style="4"/>
    <col min="11198" max="11198" width="44.5703125" style="4" customWidth="1"/>
    <col min="11199" max="11199" width="13.85546875" style="4" customWidth="1"/>
    <col min="11200" max="11200" width="10.85546875" style="4" customWidth="1"/>
    <col min="11201" max="11201" width="14.5703125" style="4" customWidth="1"/>
    <col min="11202" max="11202" width="11" style="4" customWidth="1"/>
    <col min="11203" max="11203" width="10.85546875" style="4" customWidth="1"/>
    <col min="11204" max="11204" width="14.5703125" style="4" customWidth="1"/>
    <col min="11205" max="11206" width="15.5703125" style="4" customWidth="1"/>
    <col min="11207" max="11207" width="17.7109375" style="4" customWidth="1"/>
    <col min="11208" max="11433" width="29.28515625" style="4" customWidth="1"/>
    <col min="11434" max="11434" width="42.42578125" style="4" customWidth="1"/>
    <col min="11435" max="11437" width="12.42578125" style="4" customWidth="1"/>
    <col min="11438" max="11440" width="10.85546875" style="4" customWidth="1"/>
    <col min="11441" max="11443" width="14.5703125" style="4" bestFit="1" customWidth="1"/>
    <col min="11444" max="11446" width="11" style="4" customWidth="1"/>
    <col min="11447" max="11449" width="14.5703125" style="4" customWidth="1"/>
    <col min="11450" max="11452" width="15.28515625" style="4" customWidth="1"/>
    <col min="11453" max="11453" width="15.5703125" style="4"/>
    <col min="11454" max="11454" width="44.5703125" style="4" customWidth="1"/>
    <col min="11455" max="11455" width="13.85546875" style="4" customWidth="1"/>
    <col min="11456" max="11456" width="10.85546875" style="4" customWidth="1"/>
    <col min="11457" max="11457" width="14.5703125" style="4" customWidth="1"/>
    <col min="11458" max="11458" width="11" style="4" customWidth="1"/>
    <col min="11459" max="11459" width="10.85546875" style="4" customWidth="1"/>
    <col min="11460" max="11460" width="14.5703125" style="4" customWidth="1"/>
    <col min="11461" max="11462" width="15.5703125" style="4" customWidth="1"/>
    <col min="11463" max="11463" width="17.7109375" style="4" customWidth="1"/>
    <col min="11464" max="11689" width="29.28515625" style="4" customWidth="1"/>
    <col min="11690" max="11690" width="42.42578125" style="4" customWidth="1"/>
    <col min="11691" max="11693" width="12.42578125" style="4" customWidth="1"/>
    <col min="11694" max="11696" width="10.85546875" style="4" customWidth="1"/>
    <col min="11697" max="11699" width="14.5703125" style="4" bestFit="1" customWidth="1"/>
    <col min="11700" max="11702" width="11" style="4" customWidth="1"/>
    <col min="11703" max="11705" width="14.5703125" style="4" customWidth="1"/>
    <col min="11706" max="11708" width="15.28515625" style="4" customWidth="1"/>
    <col min="11709" max="11709" width="15.5703125" style="4"/>
    <col min="11710" max="11710" width="44.5703125" style="4" customWidth="1"/>
    <col min="11711" max="11711" width="13.85546875" style="4" customWidth="1"/>
    <col min="11712" max="11712" width="10.85546875" style="4" customWidth="1"/>
    <col min="11713" max="11713" width="14.5703125" style="4" customWidth="1"/>
    <col min="11714" max="11714" width="11" style="4" customWidth="1"/>
    <col min="11715" max="11715" width="10.85546875" style="4" customWidth="1"/>
    <col min="11716" max="11716" width="14.5703125" style="4" customWidth="1"/>
    <col min="11717" max="11718" width="15.5703125" style="4" customWidth="1"/>
    <col min="11719" max="11719" width="17.7109375" style="4" customWidth="1"/>
    <col min="11720" max="11945" width="29.28515625" style="4" customWidth="1"/>
    <col min="11946" max="11946" width="42.42578125" style="4" customWidth="1"/>
    <col min="11947" max="11949" width="12.42578125" style="4" customWidth="1"/>
    <col min="11950" max="11952" width="10.85546875" style="4" customWidth="1"/>
    <col min="11953" max="11955" width="14.5703125" style="4" bestFit="1" customWidth="1"/>
    <col min="11956" max="11958" width="11" style="4" customWidth="1"/>
    <col min="11959" max="11961" width="14.5703125" style="4" customWidth="1"/>
    <col min="11962" max="11964" width="15.28515625" style="4" customWidth="1"/>
    <col min="11965" max="11965" width="15.5703125" style="4"/>
    <col min="11966" max="11966" width="44.5703125" style="4" customWidth="1"/>
    <col min="11967" max="11967" width="13.85546875" style="4" customWidth="1"/>
    <col min="11968" max="11968" width="10.85546875" style="4" customWidth="1"/>
    <col min="11969" max="11969" width="14.5703125" style="4" customWidth="1"/>
    <col min="11970" max="11970" width="11" style="4" customWidth="1"/>
    <col min="11971" max="11971" width="10.85546875" style="4" customWidth="1"/>
    <col min="11972" max="11972" width="14.5703125" style="4" customWidth="1"/>
    <col min="11973" max="11974" width="15.5703125" style="4" customWidth="1"/>
    <col min="11975" max="11975" width="17.7109375" style="4" customWidth="1"/>
    <col min="11976" max="12201" width="29.28515625" style="4" customWidth="1"/>
    <col min="12202" max="12202" width="42.42578125" style="4" customWidth="1"/>
    <col min="12203" max="12205" width="12.42578125" style="4" customWidth="1"/>
    <col min="12206" max="12208" width="10.85546875" style="4" customWidth="1"/>
    <col min="12209" max="12211" width="14.5703125" style="4" bestFit="1" customWidth="1"/>
    <col min="12212" max="12214" width="11" style="4" customWidth="1"/>
    <col min="12215" max="12217" width="14.5703125" style="4" customWidth="1"/>
    <col min="12218" max="12220" width="15.28515625" style="4" customWidth="1"/>
    <col min="12221" max="12221" width="15.5703125" style="4"/>
    <col min="12222" max="12222" width="44.5703125" style="4" customWidth="1"/>
    <col min="12223" max="12223" width="13.85546875" style="4" customWidth="1"/>
    <col min="12224" max="12224" width="10.85546875" style="4" customWidth="1"/>
    <col min="12225" max="12225" width="14.5703125" style="4" customWidth="1"/>
    <col min="12226" max="12226" width="11" style="4" customWidth="1"/>
    <col min="12227" max="12227" width="10.85546875" style="4" customWidth="1"/>
    <col min="12228" max="12228" width="14.5703125" style="4" customWidth="1"/>
    <col min="12229" max="12230" width="15.5703125" style="4" customWidth="1"/>
    <col min="12231" max="12231" width="17.7109375" style="4" customWidth="1"/>
    <col min="12232" max="12457" width="29.28515625" style="4" customWidth="1"/>
    <col min="12458" max="12458" width="42.42578125" style="4" customWidth="1"/>
    <col min="12459" max="12461" width="12.42578125" style="4" customWidth="1"/>
    <col min="12462" max="12464" width="10.85546875" style="4" customWidth="1"/>
    <col min="12465" max="12467" width="14.5703125" style="4" bestFit="1" customWidth="1"/>
    <col min="12468" max="12470" width="11" style="4" customWidth="1"/>
    <col min="12471" max="12473" width="14.5703125" style="4" customWidth="1"/>
    <col min="12474" max="12476" width="15.28515625" style="4" customWidth="1"/>
    <col min="12477" max="12477" width="15.5703125" style="4"/>
    <col min="12478" max="12478" width="44.5703125" style="4" customWidth="1"/>
    <col min="12479" max="12479" width="13.85546875" style="4" customWidth="1"/>
    <col min="12480" max="12480" width="10.85546875" style="4" customWidth="1"/>
    <col min="12481" max="12481" width="14.5703125" style="4" customWidth="1"/>
    <col min="12482" max="12482" width="11" style="4" customWidth="1"/>
    <col min="12483" max="12483" width="10.85546875" style="4" customWidth="1"/>
    <col min="12484" max="12484" width="14.5703125" style="4" customWidth="1"/>
    <col min="12485" max="12486" width="15.5703125" style="4" customWidth="1"/>
    <col min="12487" max="12487" width="17.7109375" style="4" customWidth="1"/>
    <col min="12488" max="12713" width="29.28515625" style="4" customWidth="1"/>
    <col min="12714" max="12714" width="42.42578125" style="4" customWidth="1"/>
    <col min="12715" max="12717" width="12.42578125" style="4" customWidth="1"/>
    <col min="12718" max="12720" width="10.85546875" style="4" customWidth="1"/>
    <col min="12721" max="12723" width="14.5703125" style="4" bestFit="1" customWidth="1"/>
    <col min="12724" max="12726" width="11" style="4" customWidth="1"/>
    <col min="12727" max="12729" width="14.5703125" style="4" customWidth="1"/>
    <col min="12730" max="12732" width="15.28515625" style="4" customWidth="1"/>
    <col min="12733" max="12733" width="15.5703125" style="4"/>
    <col min="12734" max="12734" width="44.5703125" style="4" customWidth="1"/>
    <col min="12735" max="12735" width="13.85546875" style="4" customWidth="1"/>
    <col min="12736" max="12736" width="10.85546875" style="4" customWidth="1"/>
    <col min="12737" max="12737" width="14.5703125" style="4" customWidth="1"/>
    <col min="12738" max="12738" width="11" style="4" customWidth="1"/>
    <col min="12739" max="12739" width="10.85546875" style="4" customWidth="1"/>
    <col min="12740" max="12740" width="14.5703125" style="4" customWidth="1"/>
    <col min="12741" max="12742" width="15.5703125" style="4" customWidth="1"/>
    <col min="12743" max="12743" width="17.7109375" style="4" customWidth="1"/>
    <col min="12744" max="12969" width="29.28515625" style="4" customWidth="1"/>
    <col min="12970" max="12970" width="42.42578125" style="4" customWidth="1"/>
    <col min="12971" max="12973" width="12.42578125" style="4" customWidth="1"/>
    <col min="12974" max="12976" width="10.85546875" style="4" customWidth="1"/>
    <col min="12977" max="12979" width="14.5703125" style="4" bestFit="1" customWidth="1"/>
    <col min="12980" max="12982" width="11" style="4" customWidth="1"/>
    <col min="12983" max="12985" width="14.5703125" style="4" customWidth="1"/>
    <col min="12986" max="12988" width="15.28515625" style="4" customWidth="1"/>
    <col min="12989" max="12989" width="15.5703125" style="4"/>
    <col min="12990" max="12990" width="44.5703125" style="4" customWidth="1"/>
    <col min="12991" max="12991" width="13.85546875" style="4" customWidth="1"/>
    <col min="12992" max="12992" width="10.85546875" style="4" customWidth="1"/>
    <col min="12993" max="12993" width="14.5703125" style="4" customWidth="1"/>
    <col min="12994" max="12994" width="11" style="4" customWidth="1"/>
    <col min="12995" max="12995" width="10.85546875" style="4" customWidth="1"/>
    <col min="12996" max="12996" width="14.5703125" style="4" customWidth="1"/>
    <col min="12997" max="12998" width="15.5703125" style="4" customWidth="1"/>
    <col min="12999" max="12999" width="17.7109375" style="4" customWidth="1"/>
    <col min="13000" max="13225" width="29.28515625" style="4" customWidth="1"/>
    <col min="13226" max="13226" width="42.42578125" style="4" customWidth="1"/>
    <col min="13227" max="13229" width="12.42578125" style="4" customWidth="1"/>
    <col min="13230" max="13232" width="10.85546875" style="4" customWidth="1"/>
    <col min="13233" max="13235" width="14.5703125" style="4" bestFit="1" customWidth="1"/>
    <col min="13236" max="13238" width="11" style="4" customWidth="1"/>
    <col min="13239" max="13241" width="14.5703125" style="4" customWidth="1"/>
    <col min="13242" max="13244" width="15.28515625" style="4" customWidth="1"/>
    <col min="13245" max="13245" width="15.5703125" style="4"/>
    <col min="13246" max="13246" width="44.5703125" style="4" customWidth="1"/>
    <col min="13247" max="13247" width="13.85546875" style="4" customWidth="1"/>
    <col min="13248" max="13248" width="10.85546875" style="4" customWidth="1"/>
    <col min="13249" max="13249" width="14.5703125" style="4" customWidth="1"/>
    <col min="13250" max="13250" width="11" style="4" customWidth="1"/>
    <col min="13251" max="13251" width="10.85546875" style="4" customWidth="1"/>
    <col min="13252" max="13252" width="14.5703125" style="4" customWidth="1"/>
    <col min="13253" max="13254" width="15.5703125" style="4" customWidth="1"/>
    <col min="13255" max="13255" width="17.7109375" style="4" customWidth="1"/>
    <col min="13256" max="13481" width="29.28515625" style="4" customWidth="1"/>
    <col min="13482" max="13482" width="42.42578125" style="4" customWidth="1"/>
    <col min="13483" max="13485" width="12.42578125" style="4" customWidth="1"/>
    <col min="13486" max="13488" width="10.85546875" style="4" customWidth="1"/>
    <col min="13489" max="13491" width="14.5703125" style="4" bestFit="1" customWidth="1"/>
    <col min="13492" max="13494" width="11" style="4" customWidth="1"/>
    <col min="13495" max="13497" width="14.5703125" style="4" customWidth="1"/>
    <col min="13498" max="13500" width="15.28515625" style="4" customWidth="1"/>
    <col min="13501" max="13501" width="15.5703125" style="4"/>
    <col min="13502" max="13502" width="44.5703125" style="4" customWidth="1"/>
    <col min="13503" max="13503" width="13.85546875" style="4" customWidth="1"/>
    <col min="13504" max="13504" width="10.85546875" style="4" customWidth="1"/>
    <col min="13505" max="13505" width="14.5703125" style="4" customWidth="1"/>
    <col min="13506" max="13506" width="11" style="4" customWidth="1"/>
    <col min="13507" max="13507" width="10.85546875" style="4" customWidth="1"/>
    <col min="13508" max="13508" width="14.5703125" style="4" customWidth="1"/>
    <col min="13509" max="13510" width="15.5703125" style="4" customWidth="1"/>
    <col min="13511" max="13511" width="17.7109375" style="4" customWidth="1"/>
    <col min="13512" max="13737" width="29.28515625" style="4" customWidth="1"/>
    <col min="13738" max="13738" width="42.42578125" style="4" customWidth="1"/>
    <col min="13739" max="13741" width="12.42578125" style="4" customWidth="1"/>
    <col min="13742" max="13744" width="10.85546875" style="4" customWidth="1"/>
    <col min="13745" max="13747" width="14.5703125" style="4" bestFit="1" customWidth="1"/>
    <col min="13748" max="13750" width="11" style="4" customWidth="1"/>
    <col min="13751" max="13753" width="14.5703125" style="4" customWidth="1"/>
    <col min="13754" max="13756" width="15.28515625" style="4" customWidth="1"/>
    <col min="13757" max="13757" width="15.5703125" style="4"/>
    <col min="13758" max="13758" width="44.5703125" style="4" customWidth="1"/>
    <col min="13759" max="13759" width="13.85546875" style="4" customWidth="1"/>
    <col min="13760" max="13760" width="10.85546875" style="4" customWidth="1"/>
    <col min="13761" max="13761" width="14.5703125" style="4" customWidth="1"/>
    <col min="13762" max="13762" width="11" style="4" customWidth="1"/>
    <col min="13763" max="13763" width="10.85546875" style="4" customWidth="1"/>
    <col min="13764" max="13764" width="14.5703125" style="4" customWidth="1"/>
    <col min="13765" max="13766" width="15.5703125" style="4" customWidth="1"/>
    <col min="13767" max="13767" width="17.7109375" style="4" customWidth="1"/>
    <col min="13768" max="13993" width="29.28515625" style="4" customWidth="1"/>
    <col min="13994" max="13994" width="42.42578125" style="4" customWidth="1"/>
    <col min="13995" max="13997" width="12.42578125" style="4" customWidth="1"/>
    <col min="13998" max="14000" width="10.85546875" style="4" customWidth="1"/>
    <col min="14001" max="14003" width="14.5703125" style="4" bestFit="1" customWidth="1"/>
    <col min="14004" max="14006" width="11" style="4" customWidth="1"/>
    <col min="14007" max="14009" width="14.5703125" style="4" customWidth="1"/>
    <col min="14010" max="14012" width="15.28515625" style="4" customWidth="1"/>
    <col min="14013" max="14013" width="15.5703125" style="4"/>
    <col min="14014" max="14014" width="44.5703125" style="4" customWidth="1"/>
    <col min="14015" max="14015" width="13.85546875" style="4" customWidth="1"/>
    <col min="14016" max="14016" width="10.85546875" style="4" customWidth="1"/>
    <col min="14017" max="14017" width="14.5703125" style="4" customWidth="1"/>
    <col min="14018" max="14018" width="11" style="4" customWidth="1"/>
    <col min="14019" max="14019" width="10.85546875" style="4" customWidth="1"/>
    <col min="14020" max="14020" width="14.5703125" style="4" customWidth="1"/>
    <col min="14021" max="14022" width="15.5703125" style="4" customWidth="1"/>
    <col min="14023" max="14023" width="17.7109375" style="4" customWidth="1"/>
    <col min="14024" max="14249" width="29.28515625" style="4" customWidth="1"/>
    <col min="14250" max="14250" width="42.42578125" style="4" customWidth="1"/>
    <col min="14251" max="14253" width="12.42578125" style="4" customWidth="1"/>
    <col min="14254" max="14256" width="10.85546875" style="4" customWidth="1"/>
    <col min="14257" max="14259" width="14.5703125" style="4" bestFit="1" customWidth="1"/>
    <col min="14260" max="14262" width="11" style="4" customWidth="1"/>
    <col min="14263" max="14265" width="14.5703125" style="4" customWidth="1"/>
    <col min="14266" max="14268" width="15.28515625" style="4" customWidth="1"/>
    <col min="14269" max="14269" width="15.5703125" style="4"/>
    <col min="14270" max="14270" width="44.5703125" style="4" customWidth="1"/>
    <col min="14271" max="14271" width="13.85546875" style="4" customWidth="1"/>
    <col min="14272" max="14272" width="10.85546875" style="4" customWidth="1"/>
    <col min="14273" max="14273" width="14.5703125" style="4" customWidth="1"/>
    <col min="14274" max="14274" width="11" style="4" customWidth="1"/>
    <col min="14275" max="14275" width="10.85546875" style="4" customWidth="1"/>
    <col min="14276" max="14276" width="14.5703125" style="4" customWidth="1"/>
    <col min="14277" max="14278" width="15.5703125" style="4" customWidth="1"/>
    <col min="14279" max="14279" width="17.7109375" style="4" customWidth="1"/>
    <col min="14280" max="14505" width="29.28515625" style="4" customWidth="1"/>
    <col min="14506" max="14506" width="42.42578125" style="4" customWidth="1"/>
    <col min="14507" max="14509" width="12.42578125" style="4" customWidth="1"/>
    <col min="14510" max="14512" width="10.85546875" style="4" customWidth="1"/>
    <col min="14513" max="14515" width="14.5703125" style="4" bestFit="1" customWidth="1"/>
    <col min="14516" max="14518" width="11" style="4" customWidth="1"/>
    <col min="14519" max="14521" width="14.5703125" style="4" customWidth="1"/>
    <col min="14522" max="14524" width="15.28515625" style="4" customWidth="1"/>
    <col min="14525" max="14525" width="15.5703125" style="4"/>
    <col min="14526" max="14526" width="44.5703125" style="4" customWidth="1"/>
    <col min="14527" max="14527" width="13.85546875" style="4" customWidth="1"/>
    <col min="14528" max="14528" width="10.85546875" style="4" customWidth="1"/>
    <col min="14529" max="14529" width="14.5703125" style="4" customWidth="1"/>
    <col min="14530" max="14530" width="11" style="4" customWidth="1"/>
    <col min="14531" max="14531" width="10.85546875" style="4" customWidth="1"/>
    <col min="14532" max="14532" width="14.5703125" style="4" customWidth="1"/>
    <col min="14533" max="14534" width="15.5703125" style="4" customWidth="1"/>
    <col min="14535" max="14535" width="17.7109375" style="4" customWidth="1"/>
    <col min="14536" max="14761" width="29.28515625" style="4" customWidth="1"/>
    <col min="14762" max="14762" width="42.42578125" style="4" customWidth="1"/>
    <col min="14763" max="14765" width="12.42578125" style="4" customWidth="1"/>
    <col min="14766" max="14768" width="10.85546875" style="4" customWidth="1"/>
    <col min="14769" max="14771" width="14.5703125" style="4" bestFit="1" customWidth="1"/>
    <col min="14772" max="14774" width="11" style="4" customWidth="1"/>
    <col min="14775" max="14777" width="14.5703125" style="4" customWidth="1"/>
    <col min="14778" max="14780" width="15.28515625" style="4" customWidth="1"/>
    <col min="14781" max="14781" width="15.5703125" style="4"/>
    <col min="14782" max="14782" width="44.5703125" style="4" customWidth="1"/>
    <col min="14783" max="14783" width="13.85546875" style="4" customWidth="1"/>
    <col min="14784" max="14784" width="10.85546875" style="4" customWidth="1"/>
    <col min="14785" max="14785" width="14.5703125" style="4" customWidth="1"/>
    <col min="14786" max="14786" width="11" style="4" customWidth="1"/>
    <col min="14787" max="14787" width="10.85546875" style="4" customWidth="1"/>
    <col min="14788" max="14788" width="14.5703125" style="4" customWidth="1"/>
    <col min="14789" max="14790" width="15.5703125" style="4" customWidth="1"/>
    <col min="14791" max="14791" width="17.7109375" style="4" customWidth="1"/>
    <col min="14792" max="15017" width="29.28515625" style="4" customWidth="1"/>
    <col min="15018" max="15018" width="42.42578125" style="4" customWidth="1"/>
    <col min="15019" max="15021" width="12.42578125" style="4" customWidth="1"/>
    <col min="15022" max="15024" width="10.85546875" style="4" customWidth="1"/>
    <col min="15025" max="15027" width="14.5703125" style="4" bestFit="1" customWidth="1"/>
    <col min="15028" max="15030" width="11" style="4" customWidth="1"/>
    <col min="15031" max="15033" width="14.5703125" style="4" customWidth="1"/>
    <col min="15034" max="15036" width="15.28515625" style="4" customWidth="1"/>
    <col min="15037" max="15037" width="15.5703125" style="4"/>
    <col min="15038" max="15038" width="44.5703125" style="4" customWidth="1"/>
    <col min="15039" max="15039" width="13.85546875" style="4" customWidth="1"/>
    <col min="15040" max="15040" width="10.85546875" style="4" customWidth="1"/>
    <col min="15041" max="15041" width="14.5703125" style="4" customWidth="1"/>
    <col min="15042" max="15042" width="11" style="4" customWidth="1"/>
    <col min="15043" max="15043" width="10.85546875" style="4" customWidth="1"/>
    <col min="15044" max="15044" width="14.5703125" style="4" customWidth="1"/>
    <col min="15045" max="15046" width="15.5703125" style="4" customWidth="1"/>
    <col min="15047" max="15047" width="17.7109375" style="4" customWidth="1"/>
    <col min="15048" max="15273" width="29.28515625" style="4" customWidth="1"/>
    <col min="15274" max="15274" width="42.42578125" style="4" customWidth="1"/>
    <col min="15275" max="15277" width="12.42578125" style="4" customWidth="1"/>
    <col min="15278" max="15280" width="10.85546875" style="4" customWidth="1"/>
    <col min="15281" max="15283" width="14.5703125" style="4" bestFit="1" customWidth="1"/>
    <col min="15284" max="15286" width="11" style="4" customWidth="1"/>
    <col min="15287" max="15289" width="14.5703125" style="4" customWidth="1"/>
    <col min="15290" max="15292" width="15.28515625" style="4" customWidth="1"/>
    <col min="15293" max="15293" width="15.5703125" style="4"/>
    <col min="15294" max="15294" width="44.5703125" style="4" customWidth="1"/>
    <col min="15295" max="15295" width="13.85546875" style="4" customWidth="1"/>
    <col min="15296" max="15296" width="10.85546875" style="4" customWidth="1"/>
    <col min="15297" max="15297" width="14.5703125" style="4" customWidth="1"/>
    <col min="15298" max="15298" width="11" style="4" customWidth="1"/>
    <col min="15299" max="15299" width="10.85546875" style="4" customWidth="1"/>
    <col min="15300" max="15300" width="14.5703125" style="4" customWidth="1"/>
    <col min="15301" max="15302" width="15.5703125" style="4" customWidth="1"/>
    <col min="15303" max="15303" width="17.7109375" style="4" customWidth="1"/>
    <col min="15304" max="15529" width="29.28515625" style="4" customWidth="1"/>
    <col min="15530" max="15530" width="42.42578125" style="4" customWidth="1"/>
    <col min="15531" max="15533" width="12.42578125" style="4" customWidth="1"/>
    <col min="15534" max="15536" width="10.85546875" style="4" customWidth="1"/>
    <col min="15537" max="15539" width="14.5703125" style="4" bestFit="1" customWidth="1"/>
    <col min="15540" max="15542" width="11" style="4" customWidth="1"/>
    <col min="15543" max="15545" width="14.5703125" style="4" customWidth="1"/>
    <col min="15546" max="15548" width="15.28515625" style="4" customWidth="1"/>
    <col min="15549" max="15549" width="15.5703125" style="4"/>
    <col min="15550" max="15550" width="44.5703125" style="4" customWidth="1"/>
    <col min="15551" max="15551" width="13.85546875" style="4" customWidth="1"/>
    <col min="15552" max="15552" width="10.85546875" style="4" customWidth="1"/>
    <col min="15553" max="15553" width="14.5703125" style="4" customWidth="1"/>
    <col min="15554" max="15554" width="11" style="4" customWidth="1"/>
    <col min="15555" max="15555" width="10.85546875" style="4" customWidth="1"/>
    <col min="15556" max="15556" width="14.5703125" style="4" customWidth="1"/>
    <col min="15557" max="15558" width="15.5703125" style="4" customWidth="1"/>
    <col min="15559" max="15559" width="17.7109375" style="4" customWidth="1"/>
    <col min="15560" max="15785" width="29.28515625" style="4" customWidth="1"/>
    <col min="15786" max="15786" width="42.42578125" style="4" customWidth="1"/>
    <col min="15787" max="15789" width="12.42578125" style="4" customWidth="1"/>
    <col min="15790" max="15792" width="10.85546875" style="4" customWidth="1"/>
    <col min="15793" max="15795" width="14.5703125" style="4" bestFit="1" customWidth="1"/>
    <col min="15796" max="15798" width="11" style="4" customWidth="1"/>
    <col min="15799" max="15801" width="14.5703125" style="4" customWidth="1"/>
    <col min="15802" max="15804" width="15.28515625" style="4" customWidth="1"/>
    <col min="15805" max="15805" width="15.5703125" style="4"/>
    <col min="15806" max="15806" width="44.5703125" style="4" customWidth="1"/>
    <col min="15807" max="15807" width="13.85546875" style="4" customWidth="1"/>
    <col min="15808" max="15808" width="10.85546875" style="4" customWidth="1"/>
    <col min="15809" max="15809" width="14.5703125" style="4" customWidth="1"/>
    <col min="15810" max="15810" width="11" style="4" customWidth="1"/>
    <col min="15811" max="15811" width="10.85546875" style="4" customWidth="1"/>
    <col min="15812" max="15812" width="14.5703125" style="4" customWidth="1"/>
    <col min="15813" max="15814" width="15.5703125" style="4" customWidth="1"/>
    <col min="15815" max="15815" width="17.7109375" style="4" customWidth="1"/>
    <col min="15816" max="16041" width="29.28515625" style="4" customWidth="1"/>
    <col min="16042" max="16042" width="42.42578125" style="4" customWidth="1"/>
    <col min="16043" max="16045" width="12.42578125" style="4" customWidth="1"/>
    <col min="16046" max="16048" width="10.85546875" style="4" customWidth="1"/>
    <col min="16049" max="16051" width="14.5703125" style="4" bestFit="1" customWidth="1"/>
    <col min="16052" max="16054" width="11" style="4" customWidth="1"/>
    <col min="16055" max="16057" width="14.5703125" style="4" customWidth="1"/>
    <col min="16058" max="16060" width="15.28515625" style="4" customWidth="1"/>
    <col min="16061" max="16061" width="15.5703125" style="4"/>
    <col min="16062" max="16062" width="44.5703125" style="4" customWidth="1"/>
    <col min="16063" max="16063" width="13.85546875" style="4" customWidth="1"/>
    <col min="16064" max="16064" width="10.85546875" style="4" customWidth="1"/>
    <col min="16065" max="16065" width="14.5703125" style="4" customWidth="1"/>
    <col min="16066" max="16066" width="11" style="4" customWidth="1"/>
    <col min="16067" max="16067" width="10.85546875" style="4" customWidth="1"/>
    <col min="16068" max="16068" width="14.5703125" style="4" customWidth="1"/>
    <col min="16069" max="16070" width="15.5703125" style="4" customWidth="1"/>
    <col min="16071" max="16071" width="17.7109375" style="4" customWidth="1"/>
    <col min="16072" max="16297" width="29.28515625" style="4" customWidth="1"/>
    <col min="16298" max="16298" width="42.42578125" style="4" customWidth="1"/>
    <col min="16299" max="16384" width="12.42578125" style="4" customWidth="1"/>
  </cols>
  <sheetData>
    <row r="1" spans="1:189" x14ac:dyDescent="0.25">
      <c r="T1" s="5"/>
      <c r="U1" s="5"/>
      <c r="V1" s="5"/>
      <c r="W1" s="5"/>
      <c r="X1" s="5"/>
      <c r="Y1" s="5"/>
      <c r="Z1" s="6"/>
      <c r="AA1" s="5"/>
      <c r="AB1" s="6" t="s">
        <v>2</v>
      </c>
    </row>
    <row r="2" spans="1:189" x14ac:dyDescent="0.25">
      <c r="Z2" s="7"/>
    </row>
    <row r="3" spans="1:189" x14ac:dyDescent="0.25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</row>
    <row r="4" spans="1:189" s="7" customFormat="1" x14ac:dyDescent="0.25">
      <c r="A4" s="9" t="s">
        <v>350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189" s="7" customFormat="1" x14ac:dyDescent="0.25">
      <c r="A5" s="9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189" s="13" customFormat="1" ht="63" x14ac:dyDescent="0.25">
      <c r="A6" s="10" t="s">
        <v>4</v>
      </c>
      <c r="B6" s="11" t="s">
        <v>5</v>
      </c>
      <c r="C6" s="11" t="s">
        <v>5</v>
      </c>
      <c r="D6" s="11" t="s">
        <v>5</v>
      </c>
      <c r="E6" s="12" t="s">
        <v>6</v>
      </c>
      <c r="F6" s="12" t="s">
        <v>6</v>
      </c>
      <c r="G6" s="12" t="s">
        <v>6</v>
      </c>
      <c r="H6" s="12" t="s">
        <v>7</v>
      </c>
      <c r="I6" s="12" t="s">
        <v>7</v>
      </c>
      <c r="J6" s="12" t="s">
        <v>7</v>
      </c>
      <c r="K6" s="12" t="s">
        <v>8</v>
      </c>
      <c r="L6" s="12" t="s">
        <v>8</v>
      </c>
      <c r="M6" s="12" t="s">
        <v>8</v>
      </c>
      <c r="N6" s="12" t="s">
        <v>9</v>
      </c>
      <c r="O6" s="12" t="s">
        <v>9</v>
      </c>
      <c r="P6" s="12" t="s">
        <v>9</v>
      </c>
      <c r="Q6" s="12" t="s">
        <v>10</v>
      </c>
      <c r="R6" s="12" t="s">
        <v>10</v>
      </c>
      <c r="S6" s="12" t="s">
        <v>10</v>
      </c>
      <c r="T6" s="12" t="s">
        <v>11</v>
      </c>
      <c r="U6" s="12" t="s">
        <v>11</v>
      </c>
      <c r="V6" s="12" t="s">
        <v>11</v>
      </c>
      <c r="W6" s="12" t="s">
        <v>12</v>
      </c>
      <c r="X6" s="12" t="s">
        <v>12</v>
      </c>
      <c r="Y6" s="12" t="s">
        <v>12</v>
      </c>
      <c r="Z6" s="12" t="s">
        <v>13</v>
      </c>
      <c r="AA6" s="12" t="s">
        <v>13</v>
      </c>
      <c r="AB6" s="12" t="s">
        <v>13</v>
      </c>
    </row>
    <row r="7" spans="1:189" s="13" customFormat="1" x14ac:dyDescent="0.25">
      <c r="A7" s="14"/>
      <c r="B7" s="15" t="s">
        <v>14</v>
      </c>
      <c r="C7" s="15" t="s">
        <v>15</v>
      </c>
      <c r="D7" s="15" t="s">
        <v>16</v>
      </c>
      <c r="E7" s="15" t="s">
        <v>14</v>
      </c>
      <c r="F7" s="15" t="s">
        <v>15</v>
      </c>
      <c r="G7" s="15" t="s">
        <v>16</v>
      </c>
      <c r="H7" s="15" t="s">
        <v>14</v>
      </c>
      <c r="I7" s="15" t="s">
        <v>15</v>
      </c>
      <c r="J7" s="15" t="s">
        <v>16</v>
      </c>
      <c r="K7" s="15" t="s">
        <v>14</v>
      </c>
      <c r="L7" s="15" t="s">
        <v>15</v>
      </c>
      <c r="M7" s="15" t="s">
        <v>16</v>
      </c>
      <c r="N7" s="15" t="s">
        <v>14</v>
      </c>
      <c r="O7" s="15" t="s">
        <v>15</v>
      </c>
      <c r="P7" s="15" t="s">
        <v>16</v>
      </c>
      <c r="Q7" s="15" t="s">
        <v>14</v>
      </c>
      <c r="R7" s="15" t="s">
        <v>15</v>
      </c>
      <c r="S7" s="15" t="s">
        <v>16</v>
      </c>
      <c r="T7" s="15" t="s">
        <v>14</v>
      </c>
      <c r="U7" s="15" t="s">
        <v>15</v>
      </c>
      <c r="V7" s="15" t="s">
        <v>16</v>
      </c>
      <c r="W7" s="15" t="s">
        <v>14</v>
      </c>
      <c r="X7" s="15" t="s">
        <v>15</v>
      </c>
      <c r="Y7" s="15" t="s">
        <v>16</v>
      </c>
      <c r="Z7" s="15" t="s">
        <v>14</v>
      </c>
      <c r="AA7" s="15" t="s">
        <v>15</v>
      </c>
      <c r="AB7" s="15" t="s">
        <v>16</v>
      </c>
    </row>
    <row r="8" spans="1:189" s="18" customFormat="1" x14ac:dyDescent="0.25">
      <c r="A8" s="16" t="s">
        <v>1</v>
      </c>
      <c r="B8" s="17">
        <f>E8+H8+K8+N8+Q8+T8+Z8+W8</f>
        <v>34080432</v>
      </c>
      <c r="C8" s="17">
        <f>F8+I8+L8+O8+R8+U8+AA8+X8</f>
        <v>34339416</v>
      </c>
      <c r="D8" s="17">
        <f>G8+J8+M8+P8+S8+V8+AB8+Y8</f>
        <v>258984</v>
      </c>
      <c r="E8" s="17">
        <f>SUM(E9,E164,E327,E338,E341)</f>
        <v>2140000</v>
      </c>
      <c r="F8" s="17">
        <f>SUM(F9,F164,F327,F338,F341)</f>
        <v>2140000</v>
      </c>
      <c r="G8" s="17">
        <f>F8-E8</f>
        <v>0</v>
      </c>
      <c r="H8" s="17">
        <f>SUM(H9,H164,H327,H338,H341)</f>
        <v>486834</v>
      </c>
      <c r="I8" s="17">
        <f>SUM(I9,I164,I327,I338,I341)</f>
        <v>486834</v>
      </c>
      <c r="J8" s="17">
        <f>I8-H8</f>
        <v>0</v>
      </c>
      <c r="K8" s="17">
        <f>SUM(K9,K164,K327,K338,K341)</f>
        <v>1963474</v>
      </c>
      <c r="L8" s="17">
        <f>SUM(L9,L164,L327,L338,L341)</f>
        <v>2039068</v>
      </c>
      <c r="M8" s="17">
        <f>L8-K8</f>
        <v>75594</v>
      </c>
      <c r="N8" s="17">
        <f>SUM(N9,N164,N327,N338,N341)</f>
        <v>13234744</v>
      </c>
      <c r="O8" s="17">
        <f>SUM(O9,O164,O327,O338,O341)</f>
        <v>13234744</v>
      </c>
      <c r="P8" s="17">
        <f>O8-N8</f>
        <v>0</v>
      </c>
      <c r="Q8" s="17">
        <f>SUM(Q9,Q164,Q327,Q338,Q341)</f>
        <v>612981</v>
      </c>
      <c r="R8" s="17">
        <f>SUM(R9,R164,R327,R338,R341)</f>
        <v>762621</v>
      </c>
      <c r="S8" s="17">
        <f>R8-Q8</f>
        <v>149640</v>
      </c>
      <c r="T8" s="17">
        <f>SUM(T9,T164,T327,T338,T341)</f>
        <v>9384963</v>
      </c>
      <c r="U8" s="17">
        <f>SUM(U9,U164,U327,U338,U341)</f>
        <v>9384963</v>
      </c>
      <c r="V8" s="17">
        <f>U8-T8</f>
        <v>0</v>
      </c>
      <c r="W8" s="17">
        <f>SUM(W9,W164,W327,W338,W341)</f>
        <v>0</v>
      </c>
      <c r="X8" s="17">
        <f>SUM(X9,X164,X327,X338,X341)</f>
        <v>33750</v>
      </c>
      <c r="Y8" s="17">
        <f>X8-W8</f>
        <v>33750</v>
      </c>
      <c r="Z8" s="17">
        <f>SUM(Z9,Z164,Z327,Z338,Z341)</f>
        <v>6257436</v>
      </c>
      <c r="AA8" s="17">
        <f>SUM(AA9,AA164,AA327,AA338,AA341)</f>
        <v>6257436</v>
      </c>
      <c r="AB8" s="17">
        <f>AA8-Z8</f>
        <v>0</v>
      </c>
    </row>
    <row r="9" spans="1:189" s="18" customFormat="1" x14ac:dyDescent="0.25">
      <c r="A9" s="19" t="s">
        <v>17</v>
      </c>
      <c r="B9" s="20">
        <f t="shared" ref="B9:C82" si="0">E9+H9+K9+N9+Q9+T9+Z9</f>
        <v>18018501</v>
      </c>
      <c r="C9" s="20">
        <f t="shared" si="0"/>
        <v>18168409</v>
      </c>
      <c r="D9" s="20">
        <f t="shared" ref="D9:D78" si="1">G9+J9+M9+P9+S9+V9+AB9+Y9</f>
        <v>149908</v>
      </c>
      <c r="E9" s="20">
        <f>SUM(E10,E21,E36,E51,E140,E157,E46,E57)</f>
        <v>1029118</v>
      </c>
      <c r="F9" s="20">
        <f>SUM(F10,F21,F36,F51,F140,F157,F46,F57)</f>
        <v>1029118</v>
      </c>
      <c r="G9" s="20">
        <f t="shared" ref="G9:G82" si="2">F9-E9</f>
        <v>0</v>
      </c>
      <c r="H9" s="20">
        <f>SUM(H10,H21,H36,H51,H140,H157,H46,H57)</f>
        <v>176852</v>
      </c>
      <c r="I9" s="20">
        <f>SUM(I10,I21,I36,I51,I140,I157,I46,I57)</f>
        <v>176852</v>
      </c>
      <c r="J9" s="20">
        <f t="shared" ref="J9:J82" si="3">I9-H9</f>
        <v>0</v>
      </c>
      <c r="K9" s="20">
        <f>SUM(K10,K21,K36,K51,K140,K157,K46,K57)</f>
        <v>1048789</v>
      </c>
      <c r="L9" s="20">
        <f>SUM(L10,L21,L36,L51,L140,L157,L46,L57)</f>
        <v>1086965</v>
      </c>
      <c r="M9" s="20">
        <f t="shared" ref="M9:M82" si="4">L9-K9</f>
        <v>38176</v>
      </c>
      <c r="N9" s="20">
        <f>SUM(N10,N21,N36,N51,N140,N157,N46,N57)</f>
        <v>8613282</v>
      </c>
      <c r="O9" s="20">
        <f>SUM(O10,O21,O36,O51,O140,O157,O46,O57)</f>
        <v>8613282</v>
      </c>
      <c r="P9" s="20">
        <f t="shared" ref="P9:P82" si="5">O9-N9</f>
        <v>0</v>
      </c>
      <c r="Q9" s="20">
        <f>SUM(Q10,Q21,Q36,Q51,Q140,Q157,Q46,Q57)</f>
        <v>212499</v>
      </c>
      <c r="R9" s="20">
        <f>SUM(R10,R21,R36,R51,R140,R157,R46,R57)</f>
        <v>324231</v>
      </c>
      <c r="S9" s="20">
        <f t="shared" ref="S9:S82" si="6">R9-Q9</f>
        <v>111732</v>
      </c>
      <c r="T9" s="20">
        <f>SUM(T10,T21,T36,T51,T140,T157,T46,T57)</f>
        <v>5053549</v>
      </c>
      <c r="U9" s="20">
        <f>SUM(U10,U21,U36,U51,U140,U157,U46,U57)</f>
        <v>5053549</v>
      </c>
      <c r="V9" s="20">
        <f t="shared" ref="V9:V82" si="7">U9-T9</f>
        <v>0</v>
      </c>
      <c r="W9" s="20">
        <f>SUM(W10,W21,W36,W51,W140,W157,W46,W57)</f>
        <v>0</v>
      </c>
      <c r="X9" s="20">
        <f>SUM(X10,X21,X36,X51,X140,X157,X46,X57)</f>
        <v>0</v>
      </c>
      <c r="Y9" s="20">
        <f t="shared" ref="Y9:Y82" si="8">X9-W9</f>
        <v>0</v>
      </c>
      <c r="Z9" s="20">
        <f>SUM(Z10,Z21,Z36,Z51,Z140,Z157,Z46,Z57)</f>
        <v>1884412</v>
      </c>
      <c r="AA9" s="20">
        <f>SUM(AA10,AA21,AA36,AA51,AA140,AA157,AA46,AA57)</f>
        <v>1884412</v>
      </c>
      <c r="AB9" s="20">
        <f t="shared" ref="AB9:AB82" si="9">AA9-Z9</f>
        <v>0</v>
      </c>
    </row>
    <row r="10" spans="1:189" s="21" customFormat="1" x14ac:dyDescent="0.25">
      <c r="A10" s="19" t="s">
        <v>18</v>
      </c>
      <c r="B10" s="20">
        <f t="shared" si="0"/>
        <v>269852</v>
      </c>
      <c r="C10" s="20">
        <f t="shared" si="0"/>
        <v>287084</v>
      </c>
      <c r="D10" s="20">
        <f t="shared" si="1"/>
        <v>17232</v>
      </c>
      <c r="E10" s="20">
        <f t="shared" ref="E10:AA10" si="10">SUM(E11)</f>
        <v>260000</v>
      </c>
      <c r="F10" s="20">
        <f t="shared" si="10"/>
        <v>260000</v>
      </c>
      <c r="G10" s="20">
        <f t="shared" si="2"/>
        <v>0</v>
      </c>
      <c r="H10" s="20">
        <f t="shared" si="10"/>
        <v>6780</v>
      </c>
      <c r="I10" s="20">
        <f t="shared" si="10"/>
        <v>6780</v>
      </c>
      <c r="J10" s="20">
        <f t="shared" si="3"/>
        <v>0</v>
      </c>
      <c r="K10" s="20">
        <f t="shared" si="10"/>
        <v>3072</v>
      </c>
      <c r="L10" s="20">
        <f t="shared" si="10"/>
        <v>20304</v>
      </c>
      <c r="M10" s="20">
        <f t="shared" si="4"/>
        <v>17232</v>
      </c>
      <c r="N10" s="20">
        <f t="shared" si="10"/>
        <v>0</v>
      </c>
      <c r="O10" s="20">
        <f t="shared" si="10"/>
        <v>0</v>
      </c>
      <c r="P10" s="20">
        <f t="shared" si="5"/>
        <v>0</v>
      </c>
      <c r="Q10" s="20">
        <f t="shared" si="10"/>
        <v>0</v>
      </c>
      <c r="R10" s="20">
        <f t="shared" si="10"/>
        <v>0</v>
      </c>
      <c r="S10" s="20">
        <f t="shared" si="6"/>
        <v>0</v>
      </c>
      <c r="T10" s="20">
        <f t="shared" si="10"/>
        <v>0</v>
      </c>
      <c r="U10" s="20">
        <f t="shared" si="10"/>
        <v>0</v>
      </c>
      <c r="V10" s="20">
        <f t="shared" si="7"/>
        <v>0</v>
      </c>
      <c r="W10" s="20">
        <f t="shared" si="10"/>
        <v>0</v>
      </c>
      <c r="X10" s="20">
        <f t="shared" si="10"/>
        <v>0</v>
      </c>
      <c r="Y10" s="20">
        <f t="shared" si="8"/>
        <v>0</v>
      </c>
      <c r="Z10" s="20">
        <f t="shared" si="10"/>
        <v>0</v>
      </c>
      <c r="AA10" s="20">
        <f t="shared" si="10"/>
        <v>0</v>
      </c>
      <c r="AB10" s="20">
        <f t="shared" si="9"/>
        <v>0</v>
      </c>
    </row>
    <row r="11" spans="1:189" s="18" customFormat="1" x14ac:dyDescent="0.25">
      <c r="A11" s="19" t="s">
        <v>19</v>
      </c>
      <c r="B11" s="22">
        <f t="shared" si="0"/>
        <v>269852</v>
      </c>
      <c r="C11" s="22">
        <f t="shared" si="0"/>
        <v>287084</v>
      </c>
      <c r="D11" s="22">
        <f t="shared" si="1"/>
        <v>17232</v>
      </c>
      <c r="E11" s="22">
        <f t="shared" ref="E11:AA11" si="11">SUM(E12:E20)</f>
        <v>260000</v>
      </c>
      <c r="F11" s="22">
        <f t="shared" si="11"/>
        <v>260000</v>
      </c>
      <c r="G11" s="22">
        <f t="shared" si="2"/>
        <v>0</v>
      </c>
      <c r="H11" s="22">
        <f t="shared" si="11"/>
        <v>6780</v>
      </c>
      <c r="I11" s="22">
        <f t="shared" si="11"/>
        <v>6780</v>
      </c>
      <c r="J11" s="22">
        <f t="shared" si="3"/>
        <v>0</v>
      </c>
      <c r="K11" s="22">
        <f t="shared" ref="K11" si="12">SUM(K12:K20)</f>
        <v>3072</v>
      </c>
      <c r="L11" s="22">
        <f t="shared" si="11"/>
        <v>20304</v>
      </c>
      <c r="M11" s="22">
        <f t="shared" si="4"/>
        <v>17232</v>
      </c>
      <c r="N11" s="22">
        <f t="shared" ref="N11" si="13">SUM(N12:N20)</f>
        <v>0</v>
      </c>
      <c r="O11" s="22">
        <f t="shared" si="11"/>
        <v>0</v>
      </c>
      <c r="P11" s="22">
        <f t="shared" si="5"/>
        <v>0</v>
      </c>
      <c r="Q11" s="22">
        <f t="shared" ref="Q11" si="14">SUM(Q12:Q20)</f>
        <v>0</v>
      </c>
      <c r="R11" s="22">
        <f t="shared" si="11"/>
        <v>0</v>
      </c>
      <c r="S11" s="22">
        <f t="shared" si="6"/>
        <v>0</v>
      </c>
      <c r="T11" s="22">
        <f t="shared" ref="T11" si="15">SUM(T12:T20)</f>
        <v>0</v>
      </c>
      <c r="U11" s="22">
        <f t="shared" si="11"/>
        <v>0</v>
      </c>
      <c r="V11" s="22">
        <f t="shared" si="7"/>
        <v>0</v>
      </c>
      <c r="W11" s="22">
        <f t="shared" ref="W11:X11" si="16">SUM(W12:W20)</f>
        <v>0</v>
      </c>
      <c r="X11" s="22">
        <f t="shared" si="16"/>
        <v>0</v>
      </c>
      <c r="Y11" s="22">
        <f t="shared" si="8"/>
        <v>0</v>
      </c>
      <c r="Z11" s="22">
        <f t="shared" si="11"/>
        <v>0</v>
      </c>
      <c r="AA11" s="22">
        <f t="shared" si="11"/>
        <v>0</v>
      </c>
      <c r="AB11" s="22">
        <f t="shared" si="9"/>
        <v>0</v>
      </c>
    </row>
    <row r="12" spans="1:189" s="21" customFormat="1" ht="31.5" x14ac:dyDescent="0.25">
      <c r="A12" s="23" t="s">
        <v>20</v>
      </c>
      <c r="B12" s="24">
        <f t="shared" si="0"/>
        <v>260000</v>
      </c>
      <c r="C12" s="24">
        <f t="shared" si="0"/>
        <v>260000</v>
      </c>
      <c r="D12" s="24">
        <f t="shared" si="1"/>
        <v>0</v>
      </c>
      <c r="E12" s="24">
        <f>190000+70000</f>
        <v>260000</v>
      </c>
      <c r="F12" s="24">
        <f>190000+70000</f>
        <v>260000</v>
      </c>
      <c r="G12" s="24">
        <f t="shared" si="2"/>
        <v>0</v>
      </c>
      <c r="H12" s="24"/>
      <c r="I12" s="24"/>
      <c r="J12" s="24">
        <f t="shared" si="3"/>
        <v>0</v>
      </c>
      <c r="K12" s="24"/>
      <c r="L12" s="24"/>
      <c r="M12" s="24">
        <f t="shared" si="4"/>
        <v>0</v>
      </c>
      <c r="N12" s="24"/>
      <c r="O12" s="24"/>
      <c r="P12" s="24">
        <f t="shared" si="5"/>
        <v>0</v>
      </c>
      <c r="Q12" s="24"/>
      <c r="R12" s="24"/>
      <c r="S12" s="24">
        <f t="shared" si="6"/>
        <v>0</v>
      </c>
      <c r="T12" s="24"/>
      <c r="U12" s="24"/>
      <c r="V12" s="24">
        <f t="shared" si="7"/>
        <v>0</v>
      </c>
      <c r="W12" s="24"/>
      <c r="X12" s="24"/>
      <c r="Y12" s="24">
        <f t="shared" si="8"/>
        <v>0</v>
      </c>
      <c r="Z12" s="24"/>
      <c r="AA12" s="24"/>
      <c r="AB12" s="24">
        <f t="shared" si="9"/>
        <v>0</v>
      </c>
    </row>
    <row r="13" spans="1:189" s="21" customFormat="1" ht="47.25" x14ac:dyDescent="0.25">
      <c r="A13" s="23" t="s">
        <v>21</v>
      </c>
      <c r="B13" s="24">
        <f t="shared" si="0"/>
        <v>1290</v>
      </c>
      <c r="C13" s="24">
        <f t="shared" si="0"/>
        <v>1290</v>
      </c>
      <c r="D13" s="24">
        <f t="shared" si="1"/>
        <v>0</v>
      </c>
      <c r="E13" s="24"/>
      <c r="F13" s="24"/>
      <c r="G13" s="24">
        <f t="shared" si="2"/>
        <v>0</v>
      </c>
      <c r="H13" s="24"/>
      <c r="I13" s="24"/>
      <c r="J13" s="24">
        <f t="shared" si="3"/>
        <v>0</v>
      </c>
      <c r="K13" s="24">
        <v>1290</v>
      </c>
      <c r="L13" s="24">
        <v>1290</v>
      </c>
      <c r="M13" s="24">
        <f t="shared" si="4"/>
        <v>0</v>
      </c>
      <c r="N13" s="24"/>
      <c r="O13" s="24"/>
      <c r="P13" s="24">
        <f t="shared" si="5"/>
        <v>0</v>
      </c>
      <c r="Q13" s="24"/>
      <c r="R13" s="24"/>
      <c r="S13" s="24">
        <f t="shared" si="6"/>
        <v>0</v>
      </c>
      <c r="T13" s="24"/>
      <c r="U13" s="24"/>
      <c r="V13" s="24">
        <f t="shared" si="7"/>
        <v>0</v>
      </c>
      <c r="W13" s="24"/>
      <c r="X13" s="24"/>
      <c r="Y13" s="24">
        <f t="shared" si="8"/>
        <v>0</v>
      </c>
      <c r="Z13" s="24"/>
      <c r="AA13" s="24"/>
      <c r="AB13" s="24">
        <f t="shared" si="9"/>
        <v>0</v>
      </c>
    </row>
    <row r="14" spans="1:189" s="21" customFormat="1" ht="31.5" x14ac:dyDescent="0.25">
      <c r="A14" s="23" t="s">
        <v>22</v>
      </c>
      <c r="B14" s="24">
        <f t="shared" si="0"/>
        <v>0</v>
      </c>
      <c r="C14" s="24">
        <f t="shared" si="0"/>
        <v>2996</v>
      </c>
      <c r="D14" s="24">
        <f t="shared" si="1"/>
        <v>2996</v>
      </c>
      <c r="E14" s="24"/>
      <c r="F14" s="24"/>
      <c r="G14" s="24">
        <f t="shared" si="2"/>
        <v>0</v>
      </c>
      <c r="H14" s="24"/>
      <c r="I14" s="24"/>
      <c r="J14" s="24">
        <f t="shared" si="3"/>
        <v>0</v>
      </c>
      <c r="K14" s="24"/>
      <c r="L14" s="24">
        <v>2996</v>
      </c>
      <c r="M14" s="24">
        <f t="shared" si="4"/>
        <v>2996</v>
      </c>
      <c r="N14" s="24"/>
      <c r="O14" s="24"/>
      <c r="P14" s="24">
        <f t="shared" si="5"/>
        <v>0</v>
      </c>
      <c r="Q14" s="24"/>
      <c r="R14" s="24"/>
      <c r="S14" s="24">
        <f t="shared" si="6"/>
        <v>0</v>
      </c>
      <c r="T14" s="24"/>
      <c r="U14" s="24"/>
      <c r="V14" s="24">
        <f t="shared" si="7"/>
        <v>0</v>
      </c>
      <c r="W14" s="24"/>
      <c r="X14" s="24"/>
      <c r="Y14" s="24">
        <f t="shared" si="8"/>
        <v>0</v>
      </c>
      <c r="Z14" s="24"/>
      <c r="AA14" s="24"/>
      <c r="AB14" s="24">
        <f t="shared" si="9"/>
        <v>0</v>
      </c>
    </row>
    <row r="15" spans="1:189" s="21" customFormat="1" ht="31.5" x14ac:dyDescent="0.25">
      <c r="A15" s="23" t="s">
        <v>23</v>
      </c>
      <c r="B15" s="24">
        <f t="shared" si="0"/>
        <v>0</v>
      </c>
      <c r="C15" s="24">
        <f t="shared" si="0"/>
        <v>3845</v>
      </c>
      <c r="D15" s="24">
        <f t="shared" si="1"/>
        <v>3845</v>
      </c>
      <c r="E15" s="24"/>
      <c r="F15" s="24"/>
      <c r="G15" s="24">
        <f t="shared" si="2"/>
        <v>0</v>
      </c>
      <c r="H15" s="24"/>
      <c r="I15" s="24"/>
      <c r="J15" s="24">
        <f t="shared" si="3"/>
        <v>0</v>
      </c>
      <c r="K15" s="24"/>
      <c r="L15" s="24">
        <v>3845</v>
      </c>
      <c r="M15" s="24">
        <f t="shared" si="4"/>
        <v>3845</v>
      </c>
      <c r="N15" s="24"/>
      <c r="O15" s="24"/>
      <c r="P15" s="24">
        <f t="shared" si="5"/>
        <v>0</v>
      </c>
      <c r="Q15" s="24"/>
      <c r="R15" s="24"/>
      <c r="S15" s="24">
        <f t="shared" si="6"/>
        <v>0</v>
      </c>
      <c r="T15" s="24"/>
      <c r="U15" s="24"/>
      <c r="V15" s="24">
        <f t="shared" si="7"/>
        <v>0</v>
      </c>
      <c r="W15" s="24"/>
      <c r="X15" s="24"/>
      <c r="Y15" s="24">
        <f t="shared" si="8"/>
        <v>0</v>
      </c>
      <c r="Z15" s="24"/>
      <c r="AA15" s="24"/>
      <c r="AB15" s="24">
        <f t="shared" si="9"/>
        <v>0</v>
      </c>
    </row>
    <row r="16" spans="1:189" s="21" customFormat="1" ht="31.5" x14ac:dyDescent="0.25">
      <c r="A16" s="23" t="s">
        <v>24</v>
      </c>
      <c r="B16" s="24">
        <f t="shared" si="0"/>
        <v>0</v>
      </c>
      <c r="C16" s="24">
        <f t="shared" si="0"/>
        <v>2400</v>
      </c>
      <c r="D16" s="24">
        <f t="shared" si="1"/>
        <v>2400</v>
      </c>
      <c r="E16" s="24"/>
      <c r="F16" s="24"/>
      <c r="G16" s="24">
        <f t="shared" si="2"/>
        <v>0</v>
      </c>
      <c r="H16" s="24"/>
      <c r="I16" s="24"/>
      <c r="J16" s="24">
        <f t="shared" si="3"/>
        <v>0</v>
      </c>
      <c r="K16" s="24"/>
      <c r="L16" s="24">
        <v>2400</v>
      </c>
      <c r="M16" s="24">
        <f t="shared" si="4"/>
        <v>2400</v>
      </c>
      <c r="N16" s="24"/>
      <c r="O16" s="24"/>
      <c r="P16" s="24">
        <f t="shared" si="5"/>
        <v>0</v>
      </c>
      <c r="Q16" s="24"/>
      <c r="R16" s="24"/>
      <c r="S16" s="24">
        <f t="shared" si="6"/>
        <v>0</v>
      </c>
      <c r="T16" s="24"/>
      <c r="U16" s="24"/>
      <c r="V16" s="24">
        <f t="shared" si="7"/>
        <v>0</v>
      </c>
      <c r="W16" s="24"/>
      <c r="X16" s="24"/>
      <c r="Y16" s="24">
        <f t="shared" si="8"/>
        <v>0</v>
      </c>
      <c r="Z16" s="24"/>
      <c r="AA16" s="24"/>
      <c r="AB16" s="24">
        <f t="shared" si="9"/>
        <v>0</v>
      </c>
    </row>
    <row r="17" spans="1:28" s="21" customFormat="1" ht="31.5" x14ac:dyDescent="0.25">
      <c r="A17" s="23" t="s">
        <v>25</v>
      </c>
      <c r="B17" s="24">
        <f t="shared" si="0"/>
        <v>0</v>
      </c>
      <c r="C17" s="24">
        <f t="shared" si="0"/>
        <v>5000</v>
      </c>
      <c r="D17" s="24">
        <f t="shared" si="1"/>
        <v>5000</v>
      </c>
      <c r="E17" s="24"/>
      <c r="F17" s="24"/>
      <c r="G17" s="24">
        <f t="shared" si="2"/>
        <v>0</v>
      </c>
      <c r="H17" s="24"/>
      <c r="I17" s="24"/>
      <c r="J17" s="24">
        <f t="shared" si="3"/>
        <v>0</v>
      </c>
      <c r="K17" s="24"/>
      <c r="L17" s="24">
        <v>5000</v>
      </c>
      <c r="M17" s="24">
        <f t="shared" si="4"/>
        <v>5000</v>
      </c>
      <c r="N17" s="24"/>
      <c r="O17" s="24"/>
      <c r="P17" s="24">
        <f t="shared" si="5"/>
        <v>0</v>
      </c>
      <c r="Q17" s="24"/>
      <c r="R17" s="24"/>
      <c r="S17" s="24">
        <f t="shared" si="6"/>
        <v>0</v>
      </c>
      <c r="T17" s="24"/>
      <c r="U17" s="24"/>
      <c r="V17" s="24">
        <f t="shared" si="7"/>
        <v>0</v>
      </c>
      <c r="W17" s="24"/>
      <c r="X17" s="24"/>
      <c r="Y17" s="24">
        <f t="shared" si="8"/>
        <v>0</v>
      </c>
      <c r="Z17" s="24"/>
      <c r="AA17" s="24"/>
      <c r="AB17" s="24">
        <f t="shared" si="9"/>
        <v>0</v>
      </c>
    </row>
    <row r="18" spans="1:28" s="21" customFormat="1" ht="31.5" x14ac:dyDescent="0.25">
      <c r="A18" s="23" t="s">
        <v>26</v>
      </c>
      <c r="B18" s="24">
        <f t="shared" si="0"/>
        <v>0</v>
      </c>
      <c r="C18" s="24">
        <f t="shared" si="0"/>
        <v>2991</v>
      </c>
      <c r="D18" s="24">
        <f t="shared" si="1"/>
        <v>2991</v>
      </c>
      <c r="E18" s="24"/>
      <c r="F18" s="24"/>
      <c r="G18" s="24">
        <f t="shared" si="2"/>
        <v>0</v>
      </c>
      <c r="H18" s="24"/>
      <c r="I18" s="24"/>
      <c r="J18" s="24">
        <f t="shared" si="3"/>
        <v>0</v>
      </c>
      <c r="K18" s="24"/>
      <c r="L18" s="24">
        <v>2991</v>
      </c>
      <c r="M18" s="24">
        <f t="shared" si="4"/>
        <v>2991</v>
      </c>
      <c r="N18" s="24"/>
      <c r="O18" s="24"/>
      <c r="P18" s="24">
        <f t="shared" si="5"/>
        <v>0</v>
      </c>
      <c r="Q18" s="24"/>
      <c r="R18" s="24"/>
      <c r="S18" s="24">
        <f t="shared" si="6"/>
        <v>0</v>
      </c>
      <c r="T18" s="24"/>
      <c r="U18" s="24"/>
      <c r="V18" s="24">
        <f t="shared" si="7"/>
        <v>0</v>
      </c>
      <c r="W18" s="24"/>
      <c r="X18" s="24"/>
      <c r="Y18" s="24">
        <f t="shared" si="8"/>
        <v>0</v>
      </c>
      <c r="Z18" s="24"/>
      <c r="AA18" s="24"/>
      <c r="AB18" s="24">
        <f t="shared" si="9"/>
        <v>0</v>
      </c>
    </row>
    <row r="19" spans="1:28" s="21" customFormat="1" ht="47.25" x14ac:dyDescent="0.25">
      <c r="A19" s="23" t="s">
        <v>27</v>
      </c>
      <c r="B19" s="24">
        <f t="shared" si="0"/>
        <v>6780</v>
      </c>
      <c r="C19" s="24">
        <f t="shared" si="0"/>
        <v>6780</v>
      </c>
      <c r="D19" s="24">
        <f t="shared" si="1"/>
        <v>0</v>
      </c>
      <c r="E19" s="24"/>
      <c r="F19" s="24"/>
      <c r="G19" s="24">
        <f t="shared" si="2"/>
        <v>0</v>
      </c>
      <c r="H19" s="24">
        <v>6780</v>
      </c>
      <c r="I19" s="24">
        <v>6780</v>
      </c>
      <c r="J19" s="24">
        <f t="shared" si="3"/>
        <v>0</v>
      </c>
      <c r="K19" s="24"/>
      <c r="L19" s="24"/>
      <c r="M19" s="24">
        <f t="shared" si="4"/>
        <v>0</v>
      </c>
      <c r="N19" s="24"/>
      <c r="O19" s="24"/>
      <c r="P19" s="24">
        <f t="shared" si="5"/>
        <v>0</v>
      </c>
      <c r="Q19" s="24"/>
      <c r="R19" s="24"/>
      <c r="S19" s="24">
        <f t="shared" si="6"/>
        <v>0</v>
      </c>
      <c r="T19" s="24"/>
      <c r="U19" s="24"/>
      <c r="V19" s="24">
        <f t="shared" si="7"/>
        <v>0</v>
      </c>
      <c r="W19" s="24"/>
      <c r="X19" s="24"/>
      <c r="Y19" s="24">
        <f t="shared" si="8"/>
        <v>0</v>
      </c>
      <c r="Z19" s="24"/>
      <c r="AA19" s="24"/>
      <c r="AB19" s="24">
        <f t="shared" si="9"/>
        <v>0</v>
      </c>
    </row>
    <row r="20" spans="1:28" s="21" customFormat="1" ht="31.5" x14ac:dyDescent="0.25">
      <c r="A20" s="23" t="s">
        <v>28</v>
      </c>
      <c r="B20" s="24">
        <f t="shared" si="0"/>
        <v>1782</v>
      </c>
      <c r="C20" s="24">
        <f t="shared" si="0"/>
        <v>1782</v>
      </c>
      <c r="D20" s="24">
        <f t="shared" si="1"/>
        <v>0</v>
      </c>
      <c r="E20" s="24"/>
      <c r="F20" s="24"/>
      <c r="G20" s="24">
        <f t="shared" si="2"/>
        <v>0</v>
      </c>
      <c r="H20" s="24"/>
      <c r="I20" s="24"/>
      <c r="J20" s="24">
        <f t="shared" si="3"/>
        <v>0</v>
      </c>
      <c r="K20" s="24">
        <v>1782</v>
      </c>
      <c r="L20" s="24">
        <v>1782</v>
      </c>
      <c r="M20" s="24">
        <f t="shared" si="4"/>
        <v>0</v>
      </c>
      <c r="N20" s="24"/>
      <c r="O20" s="24"/>
      <c r="P20" s="24">
        <f t="shared" si="5"/>
        <v>0</v>
      </c>
      <c r="Q20" s="24"/>
      <c r="R20" s="24"/>
      <c r="S20" s="24">
        <f t="shared" si="6"/>
        <v>0</v>
      </c>
      <c r="T20" s="24"/>
      <c r="U20" s="24"/>
      <c r="V20" s="24">
        <f t="shared" si="7"/>
        <v>0</v>
      </c>
      <c r="W20" s="24"/>
      <c r="X20" s="24"/>
      <c r="Y20" s="24">
        <f t="shared" si="8"/>
        <v>0</v>
      </c>
      <c r="Z20" s="24"/>
      <c r="AA20" s="24"/>
      <c r="AB20" s="24">
        <f t="shared" si="9"/>
        <v>0</v>
      </c>
    </row>
    <row r="21" spans="1:28" s="18" customFormat="1" x14ac:dyDescent="0.25">
      <c r="A21" s="25" t="s">
        <v>29</v>
      </c>
      <c r="B21" s="22">
        <f t="shared" si="0"/>
        <v>1027936</v>
      </c>
      <c r="C21" s="22">
        <f t="shared" si="0"/>
        <v>1027936</v>
      </c>
      <c r="D21" s="22">
        <f t="shared" si="1"/>
        <v>0</v>
      </c>
      <c r="E21" s="22">
        <f t="shared" ref="E21:AA21" si="17">SUM(E22)</f>
        <v>160000</v>
      </c>
      <c r="F21" s="22">
        <f t="shared" si="17"/>
        <v>160000</v>
      </c>
      <c r="G21" s="22">
        <f t="shared" si="2"/>
        <v>0</v>
      </c>
      <c r="H21" s="22">
        <f t="shared" si="17"/>
        <v>0</v>
      </c>
      <c r="I21" s="22">
        <f t="shared" si="17"/>
        <v>0</v>
      </c>
      <c r="J21" s="22">
        <f t="shared" si="3"/>
        <v>0</v>
      </c>
      <c r="K21" s="22">
        <f t="shared" si="17"/>
        <v>0</v>
      </c>
      <c r="L21" s="22">
        <f t="shared" si="17"/>
        <v>0</v>
      </c>
      <c r="M21" s="22">
        <f t="shared" si="4"/>
        <v>0</v>
      </c>
      <c r="N21" s="22">
        <f t="shared" si="17"/>
        <v>0</v>
      </c>
      <c r="O21" s="22">
        <f t="shared" si="17"/>
        <v>0</v>
      </c>
      <c r="P21" s="22">
        <f t="shared" si="5"/>
        <v>0</v>
      </c>
      <c r="Q21" s="22">
        <f t="shared" si="17"/>
        <v>10000</v>
      </c>
      <c r="R21" s="22">
        <f t="shared" si="17"/>
        <v>10000</v>
      </c>
      <c r="S21" s="22">
        <f t="shared" si="6"/>
        <v>0</v>
      </c>
      <c r="T21" s="22">
        <f t="shared" si="17"/>
        <v>807624</v>
      </c>
      <c r="U21" s="22">
        <f t="shared" si="17"/>
        <v>807624</v>
      </c>
      <c r="V21" s="22">
        <f t="shared" si="7"/>
        <v>0</v>
      </c>
      <c r="W21" s="22">
        <f t="shared" si="17"/>
        <v>0</v>
      </c>
      <c r="X21" s="22">
        <f t="shared" si="17"/>
        <v>0</v>
      </c>
      <c r="Y21" s="22">
        <f t="shared" si="8"/>
        <v>0</v>
      </c>
      <c r="Z21" s="22">
        <f t="shared" si="17"/>
        <v>50312</v>
      </c>
      <c r="AA21" s="22">
        <f t="shared" si="17"/>
        <v>50312</v>
      </c>
      <c r="AB21" s="22">
        <f t="shared" si="9"/>
        <v>0</v>
      </c>
    </row>
    <row r="22" spans="1:28" s="18" customFormat="1" x14ac:dyDescent="0.25">
      <c r="A22" s="19" t="s">
        <v>19</v>
      </c>
      <c r="B22" s="22">
        <f t="shared" si="0"/>
        <v>1027936</v>
      </c>
      <c r="C22" s="22">
        <f t="shared" si="0"/>
        <v>1027936</v>
      </c>
      <c r="D22" s="22">
        <f t="shared" si="1"/>
        <v>0</v>
      </c>
      <c r="E22" s="22">
        <f t="shared" ref="E22:AA22" si="18">SUM(E23:E35)</f>
        <v>160000</v>
      </c>
      <c r="F22" s="22">
        <f t="shared" si="18"/>
        <v>160000</v>
      </c>
      <c r="G22" s="22">
        <f t="shared" si="2"/>
        <v>0</v>
      </c>
      <c r="H22" s="22">
        <f t="shared" si="18"/>
        <v>0</v>
      </c>
      <c r="I22" s="22">
        <f t="shared" si="18"/>
        <v>0</v>
      </c>
      <c r="J22" s="22">
        <f t="shared" si="3"/>
        <v>0</v>
      </c>
      <c r="K22" s="22">
        <f t="shared" ref="K22" si="19">SUM(K23:K35)</f>
        <v>0</v>
      </c>
      <c r="L22" s="22">
        <f t="shared" si="18"/>
        <v>0</v>
      </c>
      <c r="M22" s="22">
        <f t="shared" si="4"/>
        <v>0</v>
      </c>
      <c r="N22" s="22">
        <f t="shared" ref="N22" si="20">SUM(N23:N35)</f>
        <v>0</v>
      </c>
      <c r="O22" s="22">
        <f t="shared" si="18"/>
        <v>0</v>
      </c>
      <c r="P22" s="22">
        <f t="shared" si="5"/>
        <v>0</v>
      </c>
      <c r="Q22" s="22">
        <f t="shared" ref="Q22" si="21">SUM(Q23:Q35)</f>
        <v>10000</v>
      </c>
      <c r="R22" s="22">
        <f t="shared" si="18"/>
        <v>10000</v>
      </c>
      <c r="S22" s="22">
        <f t="shared" si="6"/>
        <v>0</v>
      </c>
      <c r="T22" s="22">
        <f t="shared" ref="T22" si="22">SUM(T23:T35)</f>
        <v>807624</v>
      </c>
      <c r="U22" s="22">
        <f t="shared" si="18"/>
        <v>807624</v>
      </c>
      <c r="V22" s="22">
        <f t="shared" si="7"/>
        <v>0</v>
      </c>
      <c r="W22" s="22">
        <f t="shared" ref="W22:X22" si="23">SUM(W23:W35)</f>
        <v>0</v>
      </c>
      <c r="X22" s="22">
        <f t="shared" si="23"/>
        <v>0</v>
      </c>
      <c r="Y22" s="22">
        <f t="shared" si="8"/>
        <v>0</v>
      </c>
      <c r="Z22" s="22">
        <f t="shared" si="18"/>
        <v>50312</v>
      </c>
      <c r="AA22" s="22">
        <f t="shared" si="18"/>
        <v>50312</v>
      </c>
      <c r="AB22" s="22">
        <f t="shared" si="9"/>
        <v>0</v>
      </c>
    </row>
    <row r="23" spans="1:28" s="21" customFormat="1" x14ac:dyDescent="0.25">
      <c r="A23" s="26" t="s">
        <v>30</v>
      </c>
      <c r="B23" s="27">
        <f t="shared" si="0"/>
        <v>110000</v>
      </c>
      <c r="C23" s="27">
        <f t="shared" si="0"/>
        <v>110000</v>
      </c>
      <c r="D23" s="27">
        <f t="shared" si="1"/>
        <v>0</v>
      </c>
      <c r="E23" s="27">
        <v>110000</v>
      </c>
      <c r="F23" s="27">
        <v>110000</v>
      </c>
      <c r="G23" s="27">
        <f t="shared" si="2"/>
        <v>0</v>
      </c>
      <c r="H23" s="27"/>
      <c r="I23" s="27"/>
      <c r="J23" s="27">
        <f t="shared" si="3"/>
        <v>0</v>
      </c>
      <c r="K23" s="27">
        <v>0</v>
      </c>
      <c r="L23" s="27">
        <v>0</v>
      </c>
      <c r="M23" s="27">
        <f t="shared" si="4"/>
        <v>0</v>
      </c>
      <c r="N23" s="27"/>
      <c r="O23" s="27"/>
      <c r="P23" s="27">
        <f t="shared" si="5"/>
        <v>0</v>
      </c>
      <c r="Q23" s="27"/>
      <c r="R23" s="27"/>
      <c r="S23" s="27">
        <f t="shared" si="6"/>
        <v>0</v>
      </c>
      <c r="T23" s="27"/>
      <c r="U23" s="27"/>
      <c r="V23" s="27">
        <f t="shared" si="7"/>
        <v>0</v>
      </c>
      <c r="W23" s="27"/>
      <c r="X23" s="27"/>
      <c r="Y23" s="27">
        <f t="shared" si="8"/>
        <v>0</v>
      </c>
      <c r="Z23" s="27"/>
      <c r="AA23" s="27"/>
      <c r="AB23" s="27">
        <f t="shared" si="9"/>
        <v>0</v>
      </c>
    </row>
    <row r="24" spans="1:28" s="21" customFormat="1" x14ac:dyDescent="0.25">
      <c r="A24" s="26" t="s">
        <v>31</v>
      </c>
      <c r="B24" s="27">
        <f t="shared" si="0"/>
        <v>10000</v>
      </c>
      <c r="C24" s="27">
        <f t="shared" si="0"/>
        <v>10000</v>
      </c>
      <c r="D24" s="27">
        <f t="shared" si="1"/>
        <v>0</v>
      </c>
      <c r="E24" s="27"/>
      <c r="F24" s="27"/>
      <c r="G24" s="27">
        <f t="shared" si="2"/>
        <v>0</v>
      </c>
      <c r="H24" s="27"/>
      <c r="I24" s="27"/>
      <c r="J24" s="27">
        <f t="shared" si="3"/>
        <v>0</v>
      </c>
      <c r="K24" s="27"/>
      <c r="L24" s="27"/>
      <c r="M24" s="27">
        <f t="shared" si="4"/>
        <v>0</v>
      </c>
      <c r="N24" s="27"/>
      <c r="O24" s="27"/>
      <c r="P24" s="27">
        <f t="shared" si="5"/>
        <v>0</v>
      </c>
      <c r="Q24" s="27">
        <v>10000</v>
      </c>
      <c r="R24" s="27">
        <v>10000</v>
      </c>
      <c r="S24" s="27">
        <f t="shared" si="6"/>
        <v>0</v>
      </c>
      <c r="T24" s="27"/>
      <c r="U24" s="27"/>
      <c r="V24" s="27">
        <f t="shared" si="7"/>
        <v>0</v>
      </c>
      <c r="W24" s="27"/>
      <c r="X24" s="27"/>
      <c r="Y24" s="27">
        <f t="shared" si="8"/>
        <v>0</v>
      </c>
      <c r="Z24" s="27">
        <v>0</v>
      </c>
      <c r="AA24" s="27">
        <v>0</v>
      </c>
      <c r="AB24" s="27">
        <f t="shared" si="9"/>
        <v>0</v>
      </c>
    </row>
    <row r="25" spans="1:28" s="21" customFormat="1" ht="31.5" x14ac:dyDescent="0.25">
      <c r="A25" s="28" t="s">
        <v>32</v>
      </c>
      <c r="B25" s="27">
        <f t="shared" si="0"/>
        <v>29003</v>
      </c>
      <c r="C25" s="27">
        <f t="shared" si="0"/>
        <v>29003</v>
      </c>
      <c r="D25" s="27">
        <f t="shared" si="1"/>
        <v>0</v>
      </c>
      <c r="E25" s="27"/>
      <c r="F25" s="27"/>
      <c r="G25" s="27">
        <f t="shared" si="2"/>
        <v>0</v>
      </c>
      <c r="H25" s="27"/>
      <c r="I25" s="27"/>
      <c r="J25" s="27">
        <f t="shared" si="3"/>
        <v>0</v>
      </c>
      <c r="K25" s="27"/>
      <c r="L25" s="27"/>
      <c r="M25" s="27">
        <f t="shared" si="4"/>
        <v>0</v>
      </c>
      <c r="N25" s="27"/>
      <c r="O25" s="27"/>
      <c r="P25" s="27">
        <f t="shared" si="5"/>
        <v>0</v>
      </c>
      <c r="Q25" s="27"/>
      <c r="R25" s="27"/>
      <c r="S25" s="27">
        <f t="shared" si="6"/>
        <v>0</v>
      </c>
      <c r="T25" s="27">
        <v>29003</v>
      </c>
      <c r="U25" s="27">
        <v>29003</v>
      </c>
      <c r="V25" s="27">
        <f t="shared" si="7"/>
        <v>0</v>
      </c>
      <c r="W25" s="27"/>
      <c r="X25" s="27"/>
      <c r="Y25" s="27">
        <f t="shared" si="8"/>
        <v>0</v>
      </c>
      <c r="Z25" s="27"/>
      <c r="AA25" s="27"/>
      <c r="AB25" s="27">
        <f t="shared" si="9"/>
        <v>0</v>
      </c>
    </row>
    <row r="26" spans="1:28" s="21" customFormat="1" ht="63" x14ac:dyDescent="0.25">
      <c r="A26" s="28" t="s">
        <v>33</v>
      </c>
      <c r="B26" s="27">
        <f t="shared" si="0"/>
        <v>71877</v>
      </c>
      <c r="C26" s="27">
        <f t="shared" si="0"/>
        <v>71877</v>
      </c>
      <c r="D26" s="27">
        <f t="shared" si="1"/>
        <v>0</v>
      </c>
      <c r="E26" s="27"/>
      <c r="F26" s="27"/>
      <c r="G26" s="27">
        <f t="shared" si="2"/>
        <v>0</v>
      </c>
      <c r="H26" s="27"/>
      <c r="I26" s="27"/>
      <c r="J26" s="27">
        <f t="shared" si="3"/>
        <v>0</v>
      </c>
      <c r="K26" s="27"/>
      <c r="L26" s="27"/>
      <c r="M26" s="27">
        <f t="shared" si="4"/>
        <v>0</v>
      </c>
      <c r="N26" s="27"/>
      <c r="O26" s="27"/>
      <c r="P26" s="27">
        <f t="shared" si="5"/>
        <v>0</v>
      </c>
      <c r="Q26" s="27"/>
      <c r="R26" s="27"/>
      <c r="S26" s="27">
        <f t="shared" si="6"/>
        <v>0</v>
      </c>
      <c r="T26" s="27">
        <v>71877</v>
      </c>
      <c r="U26" s="27">
        <v>71877</v>
      </c>
      <c r="V26" s="27">
        <f t="shared" si="7"/>
        <v>0</v>
      </c>
      <c r="W26" s="27"/>
      <c r="X26" s="27"/>
      <c r="Y26" s="27">
        <f t="shared" si="8"/>
        <v>0</v>
      </c>
      <c r="Z26" s="27"/>
      <c r="AA26" s="27"/>
      <c r="AB26" s="27">
        <f t="shared" si="9"/>
        <v>0</v>
      </c>
    </row>
    <row r="27" spans="1:28" s="21" customFormat="1" ht="31.5" x14ac:dyDescent="0.25">
      <c r="A27" s="28" t="s">
        <v>34</v>
      </c>
      <c r="B27" s="27">
        <f t="shared" si="0"/>
        <v>230400</v>
      </c>
      <c r="C27" s="27">
        <f t="shared" si="0"/>
        <v>230400</v>
      </c>
      <c r="D27" s="27">
        <f t="shared" si="1"/>
        <v>0</v>
      </c>
      <c r="E27" s="27"/>
      <c r="F27" s="27"/>
      <c r="G27" s="27">
        <f t="shared" si="2"/>
        <v>0</v>
      </c>
      <c r="H27" s="27"/>
      <c r="I27" s="27"/>
      <c r="J27" s="27">
        <f t="shared" si="3"/>
        <v>0</v>
      </c>
      <c r="K27" s="27"/>
      <c r="L27" s="27"/>
      <c r="M27" s="27">
        <f t="shared" si="4"/>
        <v>0</v>
      </c>
      <c r="N27" s="27"/>
      <c r="O27" s="27"/>
      <c r="P27" s="27">
        <f t="shared" si="5"/>
        <v>0</v>
      </c>
      <c r="Q27" s="27"/>
      <c r="R27" s="27"/>
      <c r="S27" s="27">
        <f t="shared" si="6"/>
        <v>0</v>
      </c>
      <c r="T27" s="27">
        <v>230400</v>
      </c>
      <c r="U27" s="27">
        <v>230400</v>
      </c>
      <c r="V27" s="27">
        <f t="shared" si="7"/>
        <v>0</v>
      </c>
      <c r="W27" s="27"/>
      <c r="X27" s="27"/>
      <c r="Y27" s="27">
        <f t="shared" si="8"/>
        <v>0</v>
      </c>
      <c r="Z27" s="27"/>
      <c r="AA27" s="27"/>
      <c r="AB27" s="27">
        <f t="shared" si="9"/>
        <v>0</v>
      </c>
    </row>
    <row r="28" spans="1:28" s="21" customFormat="1" ht="47.25" x14ac:dyDescent="0.25">
      <c r="A28" s="28" t="s">
        <v>35</v>
      </c>
      <c r="B28" s="27">
        <f t="shared" si="0"/>
        <v>1645</v>
      </c>
      <c r="C28" s="27">
        <f t="shared" si="0"/>
        <v>1645</v>
      </c>
      <c r="D28" s="27">
        <f t="shared" si="1"/>
        <v>0</v>
      </c>
      <c r="E28" s="27"/>
      <c r="F28" s="27"/>
      <c r="G28" s="27">
        <f t="shared" si="2"/>
        <v>0</v>
      </c>
      <c r="H28" s="27"/>
      <c r="I28" s="27"/>
      <c r="J28" s="27">
        <f t="shared" si="3"/>
        <v>0</v>
      </c>
      <c r="K28" s="27"/>
      <c r="L28" s="27"/>
      <c r="M28" s="27">
        <f t="shared" si="4"/>
        <v>0</v>
      </c>
      <c r="N28" s="27"/>
      <c r="O28" s="27"/>
      <c r="P28" s="27">
        <f t="shared" si="5"/>
        <v>0</v>
      </c>
      <c r="Q28" s="27"/>
      <c r="R28" s="27"/>
      <c r="S28" s="27">
        <f t="shared" si="6"/>
        <v>0</v>
      </c>
      <c r="T28" s="27">
        <v>1645</v>
      </c>
      <c r="U28" s="27">
        <v>1645</v>
      </c>
      <c r="V28" s="27">
        <f t="shared" si="7"/>
        <v>0</v>
      </c>
      <c r="W28" s="27"/>
      <c r="X28" s="27"/>
      <c r="Y28" s="27">
        <f t="shared" si="8"/>
        <v>0</v>
      </c>
      <c r="Z28" s="27"/>
      <c r="AA28" s="27"/>
      <c r="AB28" s="27">
        <f t="shared" si="9"/>
        <v>0</v>
      </c>
    </row>
    <row r="29" spans="1:28" s="21" customFormat="1" ht="31.5" x14ac:dyDescent="0.25">
      <c r="A29" s="28" t="s">
        <v>36</v>
      </c>
      <c r="B29" s="27">
        <f t="shared" si="0"/>
        <v>81383</v>
      </c>
      <c r="C29" s="27">
        <f t="shared" si="0"/>
        <v>81383</v>
      </c>
      <c r="D29" s="27">
        <f t="shared" si="1"/>
        <v>0</v>
      </c>
      <c r="E29" s="27"/>
      <c r="F29" s="27"/>
      <c r="G29" s="27">
        <f t="shared" si="2"/>
        <v>0</v>
      </c>
      <c r="H29" s="27"/>
      <c r="I29" s="27"/>
      <c r="J29" s="27">
        <f t="shared" si="3"/>
        <v>0</v>
      </c>
      <c r="K29" s="27"/>
      <c r="L29" s="27"/>
      <c r="M29" s="27">
        <f t="shared" si="4"/>
        <v>0</v>
      </c>
      <c r="N29" s="27"/>
      <c r="O29" s="27"/>
      <c r="P29" s="27">
        <f t="shared" si="5"/>
        <v>0</v>
      </c>
      <c r="Q29" s="27"/>
      <c r="R29" s="27"/>
      <c r="S29" s="27">
        <f t="shared" si="6"/>
        <v>0</v>
      </c>
      <c r="T29" s="27">
        <v>81383</v>
      </c>
      <c r="U29" s="27">
        <v>81383</v>
      </c>
      <c r="V29" s="27">
        <f t="shared" si="7"/>
        <v>0</v>
      </c>
      <c r="W29" s="27"/>
      <c r="X29" s="27"/>
      <c r="Y29" s="27">
        <f t="shared" si="8"/>
        <v>0</v>
      </c>
      <c r="Z29" s="27"/>
      <c r="AA29" s="27"/>
      <c r="AB29" s="27">
        <f t="shared" si="9"/>
        <v>0</v>
      </c>
    </row>
    <row r="30" spans="1:28" s="21" customFormat="1" ht="78.75" x14ac:dyDescent="0.25">
      <c r="A30" s="28" t="s">
        <v>37</v>
      </c>
      <c r="B30" s="27">
        <f t="shared" si="0"/>
        <v>15796</v>
      </c>
      <c r="C30" s="27">
        <f t="shared" si="0"/>
        <v>15796</v>
      </c>
      <c r="D30" s="27">
        <f t="shared" si="1"/>
        <v>0</v>
      </c>
      <c r="E30" s="27"/>
      <c r="F30" s="27"/>
      <c r="G30" s="27">
        <f t="shared" si="2"/>
        <v>0</v>
      </c>
      <c r="H30" s="27"/>
      <c r="I30" s="27"/>
      <c r="J30" s="27">
        <f t="shared" si="3"/>
        <v>0</v>
      </c>
      <c r="K30" s="27"/>
      <c r="L30" s="27"/>
      <c r="M30" s="27">
        <f t="shared" si="4"/>
        <v>0</v>
      </c>
      <c r="N30" s="27"/>
      <c r="O30" s="27"/>
      <c r="P30" s="27">
        <f t="shared" si="5"/>
        <v>0</v>
      </c>
      <c r="Q30" s="27"/>
      <c r="R30" s="27"/>
      <c r="S30" s="27">
        <f t="shared" si="6"/>
        <v>0</v>
      </c>
      <c r="T30" s="27">
        <v>15796</v>
      </c>
      <c r="U30" s="27">
        <v>15796</v>
      </c>
      <c r="V30" s="27">
        <f t="shared" si="7"/>
        <v>0</v>
      </c>
      <c r="W30" s="27"/>
      <c r="X30" s="27"/>
      <c r="Y30" s="27">
        <f t="shared" si="8"/>
        <v>0</v>
      </c>
      <c r="Z30" s="27"/>
      <c r="AA30" s="27"/>
      <c r="AB30" s="27">
        <f t="shared" si="9"/>
        <v>0</v>
      </c>
    </row>
    <row r="31" spans="1:28" s="21" customFormat="1" ht="78.75" x14ac:dyDescent="0.25">
      <c r="A31" s="26" t="s">
        <v>38</v>
      </c>
      <c r="B31" s="24">
        <f t="shared" si="0"/>
        <v>9866</v>
      </c>
      <c r="C31" s="24">
        <f t="shared" si="0"/>
        <v>9866</v>
      </c>
      <c r="D31" s="24">
        <f t="shared" si="1"/>
        <v>0</v>
      </c>
      <c r="E31" s="24"/>
      <c r="F31" s="24"/>
      <c r="G31" s="24">
        <f t="shared" si="2"/>
        <v>0</v>
      </c>
      <c r="H31" s="24"/>
      <c r="I31" s="24"/>
      <c r="J31" s="24">
        <f t="shared" si="3"/>
        <v>0</v>
      </c>
      <c r="K31" s="24"/>
      <c r="L31" s="24"/>
      <c r="M31" s="24">
        <f t="shared" si="4"/>
        <v>0</v>
      </c>
      <c r="N31" s="24"/>
      <c r="O31" s="24"/>
      <c r="P31" s="24">
        <f t="shared" si="5"/>
        <v>0</v>
      </c>
      <c r="Q31" s="24"/>
      <c r="R31" s="24"/>
      <c r="S31" s="24">
        <f t="shared" si="6"/>
        <v>0</v>
      </c>
      <c r="T31" s="24">
        <f>1876+7990</f>
        <v>9866</v>
      </c>
      <c r="U31" s="24">
        <f>1876+7990</f>
        <v>9866</v>
      </c>
      <c r="V31" s="24">
        <f t="shared" si="7"/>
        <v>0</v>
      </c>
      <c r="W31" s="24"/>
      <c r="X31" s="24"/>
      <c r="Y31" s="24">
        <f t="shared" si="8"/>
        <v>0</v>
      </c>
      <c r="Z31" s="24"/>
      <c r="AA31" s="24"/>
      <c r="AB31" s="24">
        <f t="shared" si="9"/>
        <v>0</v>
      </c>
    </row>
    <row r="32" spans="1:28" s="21" customFormat="1" ht="94.5" x14ac:dyDescent="0.25">
      <c r="A32" s="28" t="s">
        <v>39</v>
      </c>
      <c r="B32" s="27">
        <f t="shared" si="0"/>
        <v>122493</v>
      </c>
      <c r="C32" s="27">
        <f t="shared" si="0"/>
        <v>122493</v>
      </c>
      <c r="D32" s="27">
        <f t="shared" si="1"/>
        <v>0</v>
      </c>
      <c r="E32" s="27">
        <v>50000</v>
      </c>
      <c r="F32" s="27">
        <v>50000</v>
      </c>
      <c r="G32" s="27">
        <f t="shared" si="2"/>
        <v>0</v>
      </c>
      <c r="H32" s="27"/>
      <c r="I32" s="27"/>
      <c r="J32" s="27">
        <f t="shared" si="3"/>
        <v>0</v>
      </c>
      <c r="K32" s="27"/>
      <c r="L32" s="27"/>
      <c r="M32" s="27">
        <f t="shared" si="4"/>
        <v>0</v>
      </c>
      <c r="N32" s="27"/>
      <c r="O32" s="27"/>
      <c r="P32" s="27">
        <f t="shared" si="5"/>
        <v>0</v>
      </c>
      <c r="Q32" s="27"/>
      <c r="R32" s="27"/>
      <c r="S32" s="27">
        <f t="shared" si="6"/>
        <v>0</v>
      </c>
      <c r="T32" s="27">
        <v>72493</v>
      </c>
      <c r="U32" s="27">
        <v>72493</v>
      </c>
      <c r="V32" s="27">
        <f t="shared" si="7"/>
        <v>0</v>
      </c>
      <c r="W32" s="27"/>
      <c r="X32" s="27"/>
      <c r="Y32" s="27">
        <f t="shared" si="8"/>
        <v>0</v>
      </c>
      <c r="Z32" s="27"/>
      <c r="AA32" s="27"/>
      <c r="AB32" s="27">
        <f t="shared" si="9"/>
        <v>0</v>
      </c>
    </row>
    <row r="33" spans="1:189" s="21" customFormat="1" ht="94.5" x14ac:dyDescent="0.25">
      <c r="A33" s="26" t="s">
        <v>40</v>
      </c>
      <c r="B33" s="24">
        <f t="shared" si="0"/>
        <v>187653</v>
      </c>
      <c r="C33" s="24">
        <f t="shared" si="0"/>
        <v>187653</v>
      </c>
      <c r="D33" s="24">
        <f t="shared" si="1"/>
        <v>0</v>
      </c>
      <c r="E33" s="24"/>
      <c r="F33" s="24"/>
      <c r="G33" s="24">
        <f t="shared" si="2"/>
        <v>0</v>
      </c>
      <c r="H33" s="24"/>
      <c r="I33" s="24"/>
      <c r="J33" s="24">
        <f t="shared" si="3"/>
        <v>0</v>
      </c>
      <c r="K33" s="24"/>
      <c r="L33" s="24"/>
      <c r="M33" s="24">
        <f t="shared" si="4"/>
        <v>0</v>
      </c>
      <c r="N33" s="24"/>
      <c r="O33" s="24"/>
      <c r="P33" s="24">
        <f t="shared" si="5"/>
        <v>0</v>
      </c>
      <c r="Q33" s="24"/>
      <c r="R33" s="24"/>
      <c r="S33" s="24">
        <f t="shared" si="6"/>
        <v>0</v>
      </c>
      <c r="T33" s="24">
        <f>187653</f>
        <v>187653</v>
      </c>
      <c r="U33" s="24">
        <f>187653</f>
        <v>187653</v>
      </c>
      <c r="V33" s="24">
        <f t="shared" si="7"/>
        <v>0</v>
      </c>
      <c r="W33" s="24"/>
      <c r="X33" s="24"/>
      <c r="Y33" s="24">
        <f t="shared" si="8"/>
        <v>0</v>
      </c>
      <c r="Z33" s="24"/>
      <c r="AA33" s="24"/>
      <c r="AB33" s="24">
        <f t="shared" si="9"/>
        <v>0</v>
      </c>
    </row>
    <row r="34" spans="1:189" s="21" customFormat="1" ht="47.25" x14ac:dyDescent="0.25">
      <c r="A34" s="26" t="s">
        <v>41</v>
      </c>
      <c r="B34" s="24">
        <f t="shared" si="0"/>
        <v>57197</v>
      </c>
      <c r="C34" s="24">
        <f t="shared" si="0"/>
        <v>57197</v>
      </c>
      <c r="D34" s="24">
        <f t="shared" si="1"/>
        <v>0</v>
      </c>
      <c r="E34" s="24"/>
      <c r="F34" s="24"/>
      <c r="G34" s="24">
        <f t="shared" si="2"/>
        <v>0</v>
      </c>
      <c r="H34" s="24"/>
      <c r="I34" s="24"/>
      <c r="J34" s="24">
        <f t="shared" si="3"/>
        <v>0</v>
      </c>
      <c r="K34" s="24"/>
      <c r="L34" s="24"/>
      <c r="M34" s="24">
        <f t="shared" si="4"/>
        <v>0</v>
      </c>
      <c r="N34" s="24"/>
      <c r="O34" s="24"/>
      <c r="P34" s="24">
        <f t="shared" si="5"/>
        <v>0</v>
      </c>
      <c r="Q34" s="24"/>
      <c r="R34" s="24"/>
      <c r="S34" s="24">
        <f t="shared" si="6"/>
        <v>0</v>
      </c>
      <c r="T34" s="24">
        <v>57197</v>
      </c>
      <c r="U34" s="24">
        <v>57197</v>
      </c>
      <c r="V34" s="24">
        <f t="shared" si="7"/>
        <v>0</v>
      </c>
      <c r="W34" s="24"/>
      <c r="X34" s="24"/>
      <c r="Y34" s="24">
        <f t="shared" si="8"/>
        <v>0</v>
      </c>
      <c r="Z34" s="24"/>
      <c r="AA34" s="24"/>
      <c r="AB34" s="24">
        <f t="shared" si="9"/>
        <v>0</v>
      </c>
    </row>
    <row r="35" spans="1:189" s="21" customFormat="1" ht="47.25" x14ac:dyDescent="0.25">
      <c r="A35" s="26" t="s">
        <v>42</v>
      </c>
      <c r="B35" s="24">
        <f t="shared" si="0"/>
        <v>100623</v>
      </c>
      <c r="C35" s="24">
        <f t="shared" si="0"/>
        <v>100623</v>
      </c>
      <c r="D35" s="24">
        <f t="shared" si="1"/>
        <v>0</v>
      </c>
      <c r="E35" s="24"/>
      <c r="F35" s="24"/>
      <c r="G35" s="24">
        <f t="shared" si="2"/>
        <v>0</v>
      </c>
      <c r="H35" s="24"/>
      <c r="I35" s="24"/>
      <c r="J35" s="24">
        <f t="shared" si="3"/>
        <v>0</v>
      </c>
      <c r="K35" s="24"/>
      <c r="L35" s="24"/>
      <c r="M35" s="24">
        <f t="shared" si="4"/>
        <v>0</v>
      </c>
      <c r="N35" s="24"/>
      <c r="O35" s="24"/>
      <c r="P35" s="24">
        <f t="shared" si="5"/>
        <v>0</v>
      </c>
      <c r="Q35" s="24"/>
      <c r="R35" s="24"/>
      <c r="S35" s="24">
        <f t="shared" si="6"/>
        <v>0</v>
      </c>
      <c r="T35" s="24">
        <v>50311</v>
      </c>
      <c r="U35" s="24">
        <v>50311</v>
      </c>
      <c r="V35" s="24">
        <f t="shared" si="7"/>
        <v>0</v>
      </c>
      <c r="W35" s="24"/>
      <c r="X35" s="24"/>
      <c r="Y35" s="24">
        <f t="shared" si="8"/>
        <v>0</v>
      </c>
      <c r="Z35" s="24">
        <v>50312</v>
      </c>
      <c r="AA35" s="24">
        <v>50312</v>
      </c>
      <c r="AB35" s="24">
        <f t="shared" si="9"/>
        <v>0</v>
      </c>
    </row>
    <row r="36" spans="1:189" s="21" customFormat="1" x14ac:dyDescent="0.25">
      <c r="A36" s="19" t="s">
        <v>43</v>
      </c>
      <c r="B36" s="20">
        <f t="shared" si="0"/>
        <v>2087273</v>
      </c>
      <c r="C36" s="20">
        <f t="shared" si="0"/>
        <v>2087273</v>
      </c>
      <c r="D36" s="20">
        <f t="shared" si="1"/>
        <v>0</v>
      </c>
      <c r="E36" s="20">
        <f t="shared" ref="E36:AA36" si="24">SUM(E37)</f>
        <v>220000</v>
      </c>
      <c r="F36" s="20">
        <f t="shared" si="24"/>
        <v>220000</v>
      </c>
      <c r="G36" s="20">
        <f t="shared" si="2"/>
        <v>0</v>
      </c>
      <c r="H36" s="20">
        <f t="shared" si="24"/>
        <v>0</v>
      </c>
      <c r="I36" s="20">
        <f t="shared" si="24"/>
        <v>0</v>
      </c>
      <c r="J36" s="20">
        <f t="shared" si="3"/>
        <v>0</v>
      </c>
      <c r="K36" s="20">
        <f t="shared" si="24"/>
        <v>187173</v>
      </c>
      <c r="L36" s="20">
        <f t="shared" si="24"/>
        <v>187173</v>
      </c>
      <c r="M36" s="20">
        <f t="shared" si="4"/>
        <v>0</v>
      </c>
      <c r="N36" s="20">
        <f t="shared" si="24"/>
        <v>0</v>
      </c>
      <c r="O36" s="20">
        <f t="shared" si="24"/>
        <v>0</v>
      </c>
      <c r="P36" s="20">
        <f t="shared" si="5"/>
        <v>0</v>
      </c>
      <c r="Q36" s="20">
        <f t="shared" si="24"/>
        <v>116000</v>
      </c>
      <c r="R36" s="20">
        <f t="shared" si="24"/>
        <v>116000</v>
      </c>
      <c r="S36" s="20">
        <f t="shared" si="6"/>
        <v>0</v>
      </c>
      <c r="T36" s="20">
        <f t="shared" si="24"/>
        <v>0</v>
      </c>
      <c r="U36" s="20">
        <f t="shared" si="24"/>
        <v>0</v>
      </c>
      <c r="V36" s="20">
        <f t="shared" si="7"/>
        <v>0</v>
      </c>
      <c r="W36" s="20">
        <f t="shared" si="24"/>
        <v>0</v>
      </c>
      <c r="X36" s="20">
        <f t="shared" si="24"/>
        <v>0</v>
      </c>
      <c r="Y36" s="20">
        <f t="shared" si="8"/>
        <v>0</v>
      </c>
      <c r="Z36" s="20">
        <f t="shared" si="24"/>
        <v>1564100</v>
      </c>
      <c r="AA36" s="20">
        <f t="shared" si="24"/>
        <v>1564100</v>
      </c>
      <c r="AB36" s="20">
        <f t="shared" si="9"/>
        <v>0</v>
      </c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</row>
    <row r="37" spans="1:189" s="21" customFormat="1" x14ac:dyDescent="0.25">
      <c r="A37" s="19" t="s">
        <v>19</v>
      </c>
      <c r="B37" s="20">
        <f t="shared" si="0"/>
        <v>2087273</v>
      </c>
      <c r="C37" s="20">
        <f t="shared" si="0"/>
        <v>2087273</v>
      </c>
      <c r="D37" s="20">
        <f t="shared" si="1"/>
        <v>0</v>
      </c>
      <c r="E37" s="20">
        <f>SUM(E38:E45)</f>
        <v>220000</v>
      </c>
      <c r="F37" s="20">
        <f>SUM(F38:F45)</f>
        <v>220000</v>
      </c>
      <c r="G37" s="20">
        <f t="shared" si="2"/>
        <v>0</v>
      </c>
      <c r="H37" s="20">
        <f>SUM(H38:H45)</f>
        <v>0</v>
      </c>
      <c r="I37" s="20">
        <f>SUM(I38:I45)</f>
        <v>0</v>
      </c>
      <c r="J37" s="20">
        <f t="shared" si="3"/>
        <v>0</v>
      </c>
      <c r="K37" s="20">
        <f>SUM(K38:K45)</f>
        <v>187173</v>
      </c>
      <c r="L37" s="20">
        <f>SUM(L38:L45)</f>
        <v>187173</v>
      </c>
      <c r="M37" s="20">
        <f t="shared" si="4"/>
        <v>0</v>
      </c>
      <c r="N37" s="20">
        <f>SUM(N38:N45)</f>
        <v>0</v>
      </c>
      <c r="O37" s="20">
        <f>SUM(O38:O45)</f>
        <v>0</v>
      </c>
      <c r="P37" s="20">
        <f t="shared" si="5"/>
        <v>0</v>
      </c>
      <c r="Q37" s="20">
        <f>SUM(Q38:Q45)</f>
        <v>116000</v>
      </c>
      <c r="R37" s="20">
        <f>SUM(R38:R45)</f>
        <v>116000</v>
      </c>
      <c r="S37" s="20">
        <f t="shared" si="6"/>
        <v>0</v>
      </c>
      <c r="T37" s="20">
        <f>SUM(T38:T45)</f>
        <v>0</v>
      </c>
      <c r="U37" s="20">
        <f>SUM(U38:U45)</f>
        <v>0</v>
      </c>
      <c r="V37" s="20">
        <f t="shared" si="7"/>
        <v>0</v>
      </c>
      <c r="W37" s="20">
        <f>SUM(W38:W45)</f>
        <v>0</v>
      </c>
      <c r="X37" s="20">
        <f>SUM(X38:X45)</f>
        <v>0</v>
      </c>
      <c r="Y37" s="20">
        <f t="shared" si="8"/>
        <v>0</v>
      </c>
      <c r="Z37" s="20">
        <f>SUM(Z38:Z45)</f>
        <v>1564100</v>
      </c>
      <c r="AA37" s="20">
        <f>SUM(AA38:AA45)</f>
        <v>1564100</v>
      </c>
      <c r="AB37" s="20">
        <f t="shared" si="9"/>
        <v>0</v>
      </c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</row>
    <row r="38" spans="1:189" s="21" customFormat="1" ht="31.5" x14ac:dyDescent="0.25">
      <c r="A38" s="29" t="s">
        <v>44</v>
      </c>
      <c r="B38" s="27">
        <f t="shared" si="0"/>
        <v>1365800</v>
      </c>
      <c r="C38" s="27">
        <f t="shared" si="0"/>
        <v>1365800</v>
      </c>
      <c r="D38" s="27">
        <f t="shared" si="1"/>
        <v>0</v>
      </c>
      <c r="E38" s="27">
        <v>0</v>
      </c>
      <c r="F38" s="27">
        <v>0</v>
      </c>
      <c r="G38" s="27">
        <f t="shared" si="2"/>
        <v>0</v>
      </c>
      <c r="H38" s="27">
        <v>0</v>
      </c>
      <c r="I38" s="27">
        <v>0</v>
      </c>
      <c r="J38" s="27">
        <f t="shared" si="3"/>
        <v>0</v>
      </c>
      <c r="K38" s="27"/>
      <c r="L38" s="27"/>
      <c r="M38" s="27">
        <f t="shared" si="4"/>
        <v>0</v>
      </c>
      <c r="N38" s="27">
        <v>0</v>
      </c>
      <c r="O38" s="27">
        <v>0</v>
      </c>
      <c r="P38" s="27">
        <f t="shared" si="5"/>
        <v>0</v>
      </c>
      <c r="Q38" s="27"/>
      <c r="R38" s="27"/>
      <c r="S38" s="27">
        <f t="shared" si="6"/>
        <v>0</v>
      </c>
      <c r="T38" s="27"/>
      <c r="U38" s="27"/>
      <c r="V38" s="27">
        <f t="shared" si="7"/>
        <v>0</v>
      </c>
      <c r="W38" s="27"/>
      <c r="X38" s="27"/>
      <c r="Y38" s="27">
        <f t="shared" si="8"/>
        <v>0</v>
      </c>
      <c r="Z38" s="27">
        <v>1365800</v>
      </c>
      <c r="AA38" s="27">
        <v>1365800</v>
      </c>
      <c r="AB38" s="27">
        <f t="shared" si="9"/>
        <v>0</v>
      </c>
    </row>
    <row r="39" spans="1:189" s="21" customFormat="1" ht="31.5" x14ac:dyDescent="0.25">
      <c r="A39" s="29" t="s">
        <v>45</v>
      </c>
      <c r="B39" s="27">
        <f t="shared" si="0"/>
        <v>100000</v>
      </c>
      <c r="C39" s="27">
        <f t="shared" si="0"/>
        <v>100000</v>
      </c>
      <c r="D39" s="27">
        <f t="shared" si="1"/>
        <v>0</v>
      </c>
      <c r="E39" s="27"/>
      <c r="F39" s="27"/>
      <c r="G39" s="27">
        <f t="shared" si="2"/>
        <v>0</v>
      </c>
      <c r="H39" s="27"/>
      <c r="I39" s="27"/>
      <c r="J39" s="27">
        <f t="shared" si="3"/>
        <v>0</v>
      </c>
      <c r="K39" s="27"/>
      <c r="L39" s="27"/>
      <c r="M39" s="27">
        <f t="shared" si="4"/>
        <v>0</v>
      </c>
      <c r="N39" s="27"/>
      <c r="O39" s="27"/>
      <c r="P39" s="27">
        <f t="shared" si="5"/>
        <v>0</v>
      </c>
      <c r="Q39" s="27"/>
      <c r="R39" s="27"/>
      <c r="S39" s="27">
        <f t="shared" si="6"/>
        <v>0</v>
      </c>
      <c r="T39" s="27"/>
      <c r="U39" s="27"/>
      <c r="V39" s="27">
        <f t="shared" si="7"/>
        <v>0</v>
      </c>
      <c r="W39" s="27"/>
      <c r="X39" s="27"/>
      <c r="Y39" s="27">
        <f t="shared" si="8"/>
        <v>0</v>
      </c>
      <c r="Z39" s="27">
        <v>100000</v>
      </c>
      <c r="AA39" s="27">
        <v>100000</v>
      </c>
      <c r="AB39" s="27">
        <f t="shared" si="9"/>
        <v>0</v>
      </c>
    </row>
    <row r="40" spans="1:189" s="21" customFormat="1" ht="31.5" x14ac:dyDescent="0.25">
      <c r="A40" s="29" t="s">
        <v>46</v>
      </c>
      <c r="B40" s="27">
        <f t="shared" si="0"/>
        <v>187173</v>
      </c>
      <c r="C40" s="27">
        <f t="shared" si="0"/>
        <v>187173</v>
      </c>
      <c r="D40" s="27">
        <f t="shared" si="1"/>
        <v>0</v>
      </c>
      <c r="E40" s="27"/>
      <c r="F40" s="27"/>
      <c r="G40" s="27">
        <f t="shared" si="2"/>
        <v>0</v>
      </c>
      <c r="H40" s="27"/>
      <c r="I40" s="27"/>
      <c r="J40" s="27">
        <f t="shared" si="3"/>
        <v>0</v>
      </c>
      <c r="K40" s="27">
        <v>187173</v>
      </c>
      <c r="L40" s="27">
        <v>187173</v>
      </c>
      <c r="M40" s="27">
        <f t="shared" si="4"/>
        <v>0</v>
      </c>
      <c r="N40" s="27"/>
      <c r="O40" s="27"/>
      <c r="P40" s="27">
        <f t="shared" si="5"/>
        <v>0</v>
      </c>
      <c r="Q40" s="27"/>
      <c r="R40" s="27"/>
      <c r="S40" s="27">
        <f t="shared" si="6"/>
        <v>0</v>
      </c>
      <c r="T40" s="27"/>
      <c r="U40" s="27"/>
      <c r="V40" s="27">
        <f t="shared" si="7"/>
        <v>0</v>
      </c>
      <c r="W40" s="27"/>
      <c r="X40" s="27"/>
      <c r="Y40" s="27">
        <f t="shared" si="8"/>
        <v>0</v>
      </c>
      <c r="Z40" s="27"/>
      <c r="AA40" s="27"/>
      <c r="AB40" s="27">
        <f t="shared" si="9"/>
        <v>0</v>
      </c>
    </row>
    <row r="41" spans="1:189" s="21" customFormat="1" ht="31.5" x14ac:dyDescent="0.25">
      <c r="A41" s="29" t="s">
        <v>47</v>
      </c>
      <c r="B41" s="27">
        <f t="shared" si="0"/>
        <v>116000</v>
      </c>
      <c r="C41" s="27">
        <f t="shared" si="0"/>
        <v>116000</v>
      </c>
      <c r="D41" s="27">
        <f t="shared" si="1"/>
        <v>0</v>
      </c>
      <c r="E41" s="27"/>
      <c r="F41" s="27"/>
      <c r="G41" s="27">
        <f t="shared" si="2"/>
        <v>0</v>
      </c>
      <c r="H41" s="27"/>
      <c r="I41" s="27"/>
      <c r="J41" s="27">
        <f t="shared" si="3"/>
        <v>0</v>
      </c>
      <c r="K41" s="27"/>
      <c r="L41" s="27"/>
      <c r="M41" s="27">
        <f t="shared" si="4"/>
        <v>0</v>
      </c>
      <c r="N41" s="27"/>
      <c r="O41" s="27"/>
      <c r="P41" s="27">
        <f t="shared" si="5"/>
        <v>0</v>
      </c>
      <c r="Q41" s="27">
        <v>116000</v>
      </c>
      <c r="R41" s="27">
        <v>116000</v>
      </c>
      <c r="S41" s="27">
        <f t="shared" si="6"/>
        <v>0</v>
      </c>
      <c r="T41" s="27"/>
      <c r="U41" s="27"/>
      <c r="V41" s="27">
        <f t="shared" si="7"/>
        <v>0</v>
      </c>
      <c r="W41" s="27"/>
      <c r="X41" s="27"/>
      <c r="Y41" s="27">
        <f t="shared" si="8"/>
        <v>0</v>
      </c>
      <c r="Z41" s="27"/>
      <c r="AA41" s="27"/>
      <c r="AB41" s="27">
        <f t="shared" si="9"/>
        <v>0</v>
      </c>
    </row>
    <row r="42" spans="1:189" s="21" customFormat="1" ht="31.5" x14ac:dyDescent="0.25">
      <c r="A42" s="29" t="s">
        <v>48</v>
      </c>
      <c r="B42" s="27">
        <f t="shared" si="0"/>
        <v>98300</v>
      </c>
      <c r="C42" s="27">
        <f t="shared" si="0"/>
        <v>98300</v>
      </c>
      <c r="D42" s="27">
        <f t="shared" si="1"/>
        <v>0</v>
      </c>
      <c r="E42" s="27">
        <v>0</v>
      </c>
      <c r="F42" s="27">
        <v>0</v>
      </c>
      <c r="G42" s="27">
        <f t="shared" si="2"/>
        <v>0</v>
      </c>
      <c r="H42" s="27">
        <v>0</v>
      </c>
      <c r="I42" s="27">
        <v>0</v>
      </c>
      <c r="J42" s="27">
        <f t="shared" si="3"/>
        <v>0</v>
      </c>
      <c r="K42" s="27"/>
      <c r="L42" s="27"/>
      <c r="M42" s="27">
        <f t="shared" si="4"/>
        <v>0</v>
      </c>
      <c r="N42" s="27">
        <v>0</v>
      </c>
      <c r="O42" s="27">
        <v>0</v>
      </c>
      <c r="P42" s="27">
        <f t="shared" si="5"/>
        <v>0</v>
      </c>
      <c r="Q42" s="27"/>
      <c r="R42" s="27"/>
      <c r="S42" s="27">
        <f t="shared" si="6"/>
        <v>0</v>
      </c>
      <c r="T42" s="27"/>
      <c r="U42" s="27"/>
      <c r="V42" s="27">
        <f t="shared" si="7"/>
        <v>0</v>
      </c>
      <c r="W42" s="27"/>
      <c r="X42" s="27"/>
      <c r="Y42" s="27">
        <f t="shared" si="8"/>
        <v>0</v>
      </c>
      <c r="Z42" s="27">
        <v>98300</v>
      </c>
      <c r="AA42" s="27">
        <v>98300</v>
      </c>
      <c r="AB42" s="27">
        <f t="shared" si="9"/>
        <v>0</v>
      </c>
    </row>
    <row r="43" spans="1:189" s="21" customFormat="1" ht="31.5" x14ac:dyDescent="0.25">
      <c r="A43" s="29" t="s">
        <v>49</v>
      </c>
      <c r="B43" s="27">
        <f t="shared" si="0"/>
        <v>60000</v>
      </c>
      <c r="C43" s="27">
        <f t="shared" si="0"/>
        <v>60000</v>
      </c>
      <c r="D43" s="27">
        <f t="shared" si="1"/>
        <v>0</v>
      </c>
      <c r="E43" s="27">
        <v>60000</v>
      </c>
      <c r="F43" s="27">
        <v>60000</v>
      </c>
      <c r="G43" s="27">
        <f t="shared" si="2"/>
        <v>0</v>
      </c>
      <c r="H43" s="27"/>
      <c r="I43" s="27"/>
      <c r="J43" s="27">
        <f t="shared" si="3"/>
        <v>0</v>
      </c>
      <c r="K43" s="27"/>
      <c r="L43" s="27"/>
      <c r="M43" s="27">
        <f t="shared" si="4"/>
        <v>0</v>
      </c>
      <c r="N43" s="27"/>
      <c r="O43" s="27"/>
      <c r="P43" s="27">
        <f t="shared" si="5"/>
        <v>0</v>
      </c>
      <c r="Q43" s="27"/>
      <c r="R43" s="27"/>
      <c r="S43" s="27">
        <f t="shared" si="6"/>
        <v>0</v>
      </c>
      <c r="T43" s="27"/>
      <c r="U43" s="27"/>
      <c r="V43" s="27">
        <f t="shared" si="7"/>
        <v>0</v>
      </c>
      <c r="W43" s="27"/>
      <c r="X43" s="27"/>
      <c r="Y43" s="27">
        <f t="shared" si="8"/>
        <v>0</v>
      </c>
      <c r="Z43" s="27"/>
      <c r="AA43" s="27"/>
      <c r="AB43" s="27">
        <f t="shared" si="9"/>
        <v>0</v>
      </c>
    </row>
    <row r="44" spans="1:189" s="21" customFormat="1" x14ac:dyDescent="0.25">
      <c r="A44" s="29" t="s">
        <v>50</v>
      </c>
      <c r="B44" s="27">
        <f t="shared" si="0"/>
        <v>140000</v>
      </c>
      <c r="C44" s="27">
        <f t="shared" si="0"/>
        <v>140000</v>
      </c>
      <c r="D44" s="27">
        <f t="shared" si="1"/>
        <v>0</v>
      </c>
      <c r="E44" s="27">
        <v>140000</v>
      </c>
      <c r="F44" s="27">
        <v>140000</v>
      </c>
      <c r="G44" s="27">
        <f t="shared" si="2"/>
        <v>0</v>
      </c>
      <c r="H44" s="27"/>
      <c r="I44" s="27"/>
      <c r="J44" s="27">
        <f t="shared" si="3"/>
        <v>0</v>
      </c>
      <c r="K44" s="27"/>
      <c r="L44" s="27"/>
      <c r="M44" s="27">
        <f t="shared" si="4"/>
        <v>0</v>
      </c>
      <c r="N44" s="27"/>
      <c r="O44" s="27"/>
      <c r="P44" s="27">
        <f t="shared" si="5"/>
        <v>0</v>
      </c>
      <c r="Q44" s="27"/>
      <c r="R44" s="27"/>
      <c r="S44" s="27">
        <f t="shared" si="6"/>
        <v>0</v>
      </c>
      <c r="T44" s="27"/>
      <c r="U44" s="27"/>
      <c r="V44" s="27">
        <f t="shared" si="7"/>
        <v>0</v>
      </c>
      <c r="W44" s="27"/>
      <c r="X44" s="27"/>
      <c r="Y44" s="27">
        <f t="shared" si="8"/>
        <v>0</v>
      </c>
      <c r="Z44" s="27"/>
      <c r="AA44" s="27"/>
      <c r="AB44" s="27">
        <f t="shared" si="9"/>
        <v>0</v>
      </c>
    </row>
    <row r="45" spans="1:189" s="21" customFormat="1" ht="31.5" x14ac:dyDescent="0.25">
      <c r="A45" s="29" t="s">
        <v>51</v>
      </c>
      <c r="B45" s="27">
        <f t="shared" si="0"/>
        <v>20000</v>
      </c>
      <c r="C45" s="27">
        <f t="shared" si="0"/>
        <v>20000</v>
      </c>
      <c r="D45" s="27">
        <f t="shared" si="1"/>
        <v>0</v>
      </c>
      <c r="E45" s="27">
        <v>20000</v>
      </c>
      <c r="F45" s="27">
        <v>20000</v>
      </c>
      <c r="G45" s="27">
        <f t="shared" si="2"/>
        <v>0</v>
      </c>
      <c r="H45" s="27"/>
      <c r="I45" s="27"/>
      <c r="J45" s="27">
        <f t="shared" si="3"/>
        <v>0</v>
      </c>
      <c r="K45" s="27"/>
      <c r="L45" s="27"/>
      <c r="M45" s="27">
        <f t="shared" si="4"/>
        <v>0</v>
      </c>
      <c r="N45" s="27"/>
      <c r="O45" s="27"/>
      <c r="P45" s="27">
        <f t="shared" si="5"/>
        <v>0</v>
      </c>
      <c r="Q45" s="27"/>
      <c r="R45" s="27"/>
      <c r="S45" s="27">
        <f t="shared" si="6"/>
        <v>0</v>
      </c>
      <c r="T45" s="27"/>
      <c r="U45" s="27"/>
      <c r="V45" s="27">
        <f t="shared" si="7"/>
        <v>0</v>
      </c>
      <c r="W45" s="27"/>
      <c r="X45" s="27"/>
      <c r="Y45" s="27">
        <f t="shared" si="8"/>
        <v>0</v>
      </c>
      <c r="Z45" s="27"/>
      <c r="AA45" s="27"/>
      <c r="AB45" s="27">
        <f t="shared" si="9"/>
        <v>0</v>
      </c>
    </row>
    <row r="46" spans="1:189" s="21" customFormat="1" x14ac:dyDescent="0.25">
      <c r="A46" s="19" t="s">
        <v>52</v>
      </c>
      <c r="B46" s="20">
        <f t="shared" si="0"/>
        <v>356499</v>
      </c>
      <c r="C46" s="20">
        <f t="shared" si="0"/>
        <v>451930</v>
      </c>
      <c r="D46" s="20">
        <f t="shared" si="1"/>
        <v>95431</v>
      </c>
      <c r="E46" s="20">
        <f t="shared" ref="E46:AA46" si="25">SUM(E47)</f>
        <v>0</v>
      </c>
      <c r="F46" s="20">
        <f t="shared" si="25"/>
        <v>0</v>
      </c>
      <c r="G46" s="20">
        <f t="shared" si="2"/>
        <v>0</v>
      </c>
      <c r="H46" s="20">
        <f t="shared" si="25"/>
        <v>0</v>
      </c>
      <c r="I46" s="20">
        <f t="shared" si="25"/>
        <v>0</v>
      </c>
      <c r="J46" s="20">
        <f t="shared" si="3"/>
        <v>0</v>
      </c>
      <c r="K46" s="20">
        <f t="shared" si="25"/>
        <v>0</v>
      </c>
      <c r="L46" s="20">
        <f t="shared" si="25"/>
        <v>0</v>
      </c>
      <c r="M46" s="20">
        <f t="shared" si="4"/>
        <v>0</v>
      </c>
      <c r="N46" s="20">
        <f t="shared" si="25"/>
        <v>0</v>
      </c>
      <c r="O46" s="20">
        <f t="shared" si="25"/>
        <v>0</v>
      </c>
      <c r="P46" s="20">
        <f t="shared" si="5"/>
        <v>0</v>
      </c>
      <c r="Q46" s="20">
        <f t="shared" si="25"/>
        <v>86499</v>
      </c>
      <c r="R46" s="20">
        <f t="shared" si="25"/>
        <v>181930</v>
      </c>
      <c r="S46" s="20">
        <f t="shared" si="6"/>
        <v>95431</v>
      </c>
      <c r="T46" s="20">
        <f t="shared" si="25"/>
        <v>0</v>
      </c>
      <c r="U46" s="20">
        <f t="shared" si="25"/>
        <v>0</v>
      </c>
      <c r="V46" s="20">
        <f t="shared" si="7"/>
        <v>0</v>
      </c>
      <c r="W46" s="20">
        <f t="shared" si="25"/>
        <v>0</v>
      </c>
      <c r="X46" s="20">
        <f t="shared" si="25"/>
        <v>0</v>
      </c>
      <c r="Y46" s="20">
        <f t="shared" si="8"/>
        <v>0</v>
      </c>
      <c r="Z46" s="20">
        <f t="shared" si="25"/>
        <v>270000</v>
      </c>
      <c r="AA46" s="20">
        <f t="shared" si="25"/>
        <v>270000</v>
      </c>
      <c r="AB46" s="20">
        <f t="shared" si="9"/>
        <v>0</v>
      </c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</row>
    <row r="47" spans="1:189" s="18" customFormat="1" x14ac:dyDescent="0.25">
      <c r="A47" s="19" t="s">
        <v>19</v>
      </c>
      <c r="B47" s="20">
        <f t="shared" si="0"/>
        <v>356499</v>
      </c>
      <c r="C47" s="20">
        <f t="shared" si="0"/>
        <v>451930</v>
      </c>
      <c r="D47" s="20">
        <f t="shared" si="1"/>
        <v>95431</v>
      </c>
      <c r="E47" s="20">
        <f>SUM(E48:E50)</f>
        <v>0</v>
      </c>
      <c r="F47" s="20">
        <f t="shared" ref="F47" si="26">SUM(F48:F50)</f>
        <v>0</v>
      </c>
      <c r="G47" s="20">
        <f t="shared" si="2"/>
        <v>0</v>
      </c>
      <c r="H47" s="20">
        <f>SUM(H48:H50)</f>
        <v>0</v>
      </c>
      <c r="I47" s="20">
        <f t="shared" ref="I47" si="27">SUM(I48:I50)</f>
        <v>0</v>
      </c>
      <c r="J47" s="20">
        <f t="shared" si="3"/>
        <v>0</v>
      </c>
      <c r="K47" s="20">
        <f t="shared" ref="K47:L47" si="28">SUM(K48:K50)</f>
        <v>0</v>
      </c>
      <c r="L47" s="20">
        <f t="shared" si="28"/>
        <v>0</v>
      </c>
      <c r="M47" s="20">
        <f t="shared" si="4"/>
        <v>0</v>
      </c>
      <c r="N47" s="20">
        <f t="shared" ref="N47:O47" si="29">SUM(N48:N50)</f>
        <v>0</v>
      </c>
      <c r="O47" s="20">
        <f t="shared" si="29"/>
        <v>0</v>
      </c>
      <c r="P47" s="20">
        <f t="shared" si="5"/>
        <v>0</v>
      </c>
      <c r="Q47" s="20">
        <f t="shared" ref="Q47:R47" si="30">SUM(Q48:Q50)</f>
        <v>86499</v>
      </c>
      <c r="R47" s="20">
        <f t="shared" si="30"/>
        <v>181930</v>
      </c>
      <c r="S47" s="20">
        <f t="shared" si="6"/>
        <v>95431</v>
      </c>
      <c r="T47" s="20">
        <f t="shared" ref="T47:U47" si="31">SUM(T48:T50)</f>
        <v>0</v>
      </c>
      <c r="U47" s="20">
        <f t="shared" si="31"/>
        <v>0</v>
      </c>
      <c r="V47" s="20">
        <f t="shared" si="7"/>
        <v>0</v>
      </c>
      <c r="W47" s="20">
        <f t="shared" ref="W47:X47" si="32">SUM(W48:W50)</f>
        <v>0</v>
      </c>
      <c r="X47" s="20">
        <f t="shared" si="32"/>
        <v>0</v>
      </c>
      <c r="Y47" s="20">
        <f t="shared" si="8"/>
        <v>0</v>
      </c>
      <c r="Z47" s="20">
        <f>SUM(Z48:Z50)</f>
        <v>270000</v>
      </c>
      <c r="AA47" s="20">
        <f t="shared" ref="AA47" si="33">SUM(AA48:AA50)</f>
        <v>270000</v>
      </c>
      <c r="AB47" s="20">
        <f t="shared" si="9"/>
        <v>0</v>
      </c>
    </row>
    <row r="48" spans="1:189" s="21" customFormat="1" x14ac:dyDescent="0.25">
      <c r="A48" s="26" t="s">
        <v>53</v>
      </c>
      <c r="B48" s="27">
        <f t="shared" si="0"/>
        <v>350000</v>
      </c>
      <c r="C48" s="27">
        <f t="shared" si="0"/>
        <v>350000</v>
      </c>
      <c r="D48" s="27">
        <f t="shared" si="1"/>
        <v>0</v>
      </c>
      <c r="E48" s="27"/>
      <c r="F48" s="27"/>
      <c r="G48" s="27">
        <f t="shared" si="2"/>
        <v>0</v>
      </c>
      <c r="H48" s="27"/>
      <c r="I48" s="27"/>
      <c r="J48" s="27">
        <f t="shared" si="3"/>
        <v>0</v>
      </c>
      <c r="K48" s="27"/>
      <c r="L48" s="27"/>
      <c r="M48" s="27">
        <f t="shared" si="4"/>
        <v>0</v>
      </c>
      <c r="N48" s="27"/>
      <c r="O48" s="27"/>
      <c r="P48" s="27">
        <f t="shared" si="5"/>
        <v>0</v>
      </c>
      <c r="Q48" s="27">
        <v>80000</v>
      </c>
      <c r="R48" s="27">
        <v>80000</v>
      </c>
      <c r="S48" s="27">
        <f t="shared" si="6"/>
        <v>0</v>
      </c>
      <c r="T48" s="27"/>
      <c r="U48" s="27"/>
      <c r="V48" s="27">
        <f t="shared" si="7"/>
        <v>0</v>
      </c>
      <c r="W48" s="27"/>
      <c r="X48" s="27"/>
      <c r="Y48" s="27">
        <f t="shared" si="8"/>
        <v>0</v>
      </c>
      <c r="Z48" s="27">
        <v>270000</v>
      </c>
      <c r="AA48" s="27">
        <v>270000</v>
      </c>
      <c r="AB48" s="27">
        <f t="shared" si="9"/>
        <v>0</v>
      </c>
    </row>
    <row r="49" spans="1:189" s="21" customFormat="1" ht="31.5" x14ac:dyDescent="0.25">
      <c r="A49" s="26" t="s">
        <v>54</v>
      </c>
      <c r="B49" s="27">
        <f t="shared" si="0"/>
        <v>0</v>
      </c>
      <c r="C49" s="27">
        <f t="shared" si="0"/>
        <v>95431</v>
      </c>
      <c r="D49" s="27">
        <f t="shared" si="1"/>
        <v>95431</v>
      </c>
      <c r="E49" s="27"/>
      <c r="F49" s="27"/>
      <c r="G49" s="27">
        <f t="shared" si="2"/>
        <v>0</v>
      </c>
      <c r="H49" s="27"/>
      <c r="I49" s="27"/>
      <c r="J49" s="27">
        <f t="shared" si="3"/>
        <v>0</v>
      </c>
      <c r="K49" s="27"/>
      <c r="L49" s="27"/>
      <c r="M49" s="27">
        <f t="shared" si="4"/>
        <v>0</v>
      </c>
      <c r="N49" s="27"/>
      <c r="O49" s="27"/>
      <c r="P49" s="27">
        <f t="shared" si="5"/>
        <v>0</v>
      </c>
      <c r="Q49" s="27"/>
      <c r="R49" s="27">
        <v>95431</v>
      </c>
      <c r="S49" s="27">
        <f t="shared" si="6"/>
        <v>95431</v>
      </c>
      <c r="T49" s="27"/>
      <c r="U49" s="27"/>
      <c r="V49" s="27">
        <f t="shared" si="7"/>
        <v>0</v>
      </c>
      <c r="W49" s="27"/>
      <c r="X49" s="27"/>
      <c r="Y49" s="27">
        <f t="shared" si="8"/>
        <v>0</v>
      </c>
      <c r="Z49" s="27"/>
      <c r="AA49" s="27"/>
      <c r="AB49" s="27">
        <f t="shared" si="9"/>
        <v>0</v>
      </c>
    </row>
    <row r="50" spans="1:189" s="21" customFormat="1" x14ac:dyDescent="0.25">
      <c r="A50" s="26" t="s">
        <v>55</v>
      </c>
      <c r="B50" s="27">
        <f t="shared" si="0"/>
        <v>6499</v>
      </c>
      <c r="C50" s="27">
        <f t="shared" si="0"/>
        <v>6499</v>
      </c>
      <c r="D50" s="27">
        <f t="shared" si="1"/>
        <v>0</v>
      </c>
      <c r="E50" s="27"/>
      <c r="F50" s="27"/>
      <c r="G50" s="27">
        <f t="shared" si="2"/>
        <v>0</v>
      </c>
      <c r="H50" s="27"/>
      <c r="I50" s="27"/>
      <c r="J50" s="27">
        <f t="shared" si="3"/>
        <v>0</v>
      </c>
      <c r="K50" s="27"/>
      <c r="L50" s="27"/>
      <c r="M50" s="27">
        <f t="shared" si="4"/>
        <v>0</v>
      </c>
      <c r="N50" s="27"/>
      <c r="O50" s="27"/>
      <c r="P50" s="27">
        <f t="shared" si="5"/>
        <v>0</v>
      </c>
      <c r="Q50" s="27">
        <v>6499</v>
      </c>
      <c r="R50" s="27">
        <v>6499</v>
      </c>
      <c r="S50" s="27">
        <f t="shared" si="6"/>
        <v>0</v>
      </c>
      <c r="T50" s="27"/>
      <c r="U50" s="27"/>
      <c r="V50" s="27">
        <f t="shared" si="7"/>
        <v>0</v>
      </c>
      <c r="W50" s="27"/>
      <c r="X50" s="27"/>
      <c r="Y50" s="27">
        <f t="shared" si="8"/>
        <v>0</v>
      </c>
      <c r="Z50" s="27"/>
      <c r="AA50" s="27"/>
      <c r="AB50" s="27">
        <f t="shared" si="9"/>
        <v>0</v>
      </c>
    </row>
    <row r="51" spans="1:189" s="21" customFormat="1" ht="31.5" x14ac:dyDescent="0.25">
      <c r="A51" s="19" t="s">
        <v>56</v>
      </c>
      <c r="B51" s="20">
        <f t="shared" si="0"/>
        <v>524555</v>
      </c>
      <c r="C51" s="20">
        <f t="shared" si="0"/>
        <v>546102</v>
      </c>
      <c r="D51" s="20">
        <f t="shared" si="1"/>
        <v>21547</v>
      </c>
      <c r="E51" s="20">
        <f t="shared" ref="E51:AA51" si="34">SUM(E52)</f>
        <v>0</v>
      </c>
      <c r="F51" s="20">
        <f t="shared" si="34"/>
        <v>0</v>
      </c>
      <c r="G51" s="20">
        <f t="shared" si="2"/>
        <v>0</v>
      </c>
      <c r="H51" s="20">
        <f t="shared" si="34"/>
        <v>0</v>
      </c>
      <c r="I51" s="20">
        <f t="shared" si="34"/>
        <v>0</v>
      </c>
      <c r="J51" s="20">
        <f t="shared" si="3"/>
        <v>0</v>
      </c>
      <c r="K51" s="20">
        <f t="shared" si="34"/>
        <v>0</v>
      </c>
      <c r="L51" s="20">
        <f t="shared" si="34"/>
        <v>5246</v>
      </c>
      <c r="M51" s="20">
        <f t="shared" si="4"/>
        <v>5246</v>
      </c>
      <c r="N51" s="20">
        <f t="shared" si="34"/>
        <v>524555</v>
      </c>
      <c r="O51" s="20">
        <f t="shared" si="34"/>
        <v>524555</v>
      </c>
      <c r="P51" s="20">
        <f t="shared" si="5"/>
        <v>0</v>
      </c>
      <c r="Q51" s="20">
        <f t="shared" si="34"/>
        <v>0</v>
      </c>
      <c r="R51" s="20">
        <f t="shared" si="34"/>
        <v>16301</v>
      </c>
      <c r="S51" s="20">
        <f t="shared" si="6"/>
        <v>16301</v>
      </c>
      <c r="T51" s="20">
        <f t="shared" si="34"/>
        <v>0</v>
      </c>
      <c r="U51" s="20">
        <f t="shared" si="34"/>
        <v>0</v>
      </c>
      <c r="V51" s="20">
        <f t="shared" si="7"/>
        <v>0</v>
      </c>
      <c r="W51" s="20">
        <f t="shared" si="34"/>
        <v>0</v>
      </c>
      <c r="X51" s="20">
        <f t="shared" si="34"/>
        <v>0</v>
      </c>
      <c r="Y51" s="20">
        <f t="shared" si="8"/>
        <v>0</v>
      </c>
      <c r="Z51" s="20">
        <f t="shared" si="34"/>
        <v>0</v>
      </c>
      <c r="AA51" s="20">
        <f t="shared" si="34"/>
        <v>0</v>
      </c>
      <c r="AB51" s="20">
        <f t="shared" si="9"/>
        <v>0</v>
      </c>
    </row>
    <row r="52" spans="1:189" s="21" customFormat="1" x14ac:dyDescent="0.25">
      <c r="A52" s="19" t="s">
        <v>19</v>
      </c>
      <c r="B52" s="20">
        <f t="shared" si="0"/>
        <v>524555</v>
      </c>
      <c r="C52" s="20">
        <f t="shared" si="0"/>
        <v>546102</v>
      </c>
      <c r="D52" s="20">
        <f t="shared" si="1"/>
        <v>21547</v>
      </c>
      <c r="E52" s="20">
        <f>SUM(E53:E56)</f>
        <v>0</v>
      </c>
      <c r="F52" s="20">
        <f>SUM(F53:F56)</f>
        <v>0</v>
      </c>
      <c r="G52" s="20">
        <f t="shared" si="2"/>
        <v>0</v>
      </c>
      <c r="H52" s="20">
        <f>SUM(H53:H56)</f>
        <v>0</v>
      </c>
      <c r="I52" s="20">
        <f>SUM(I53:I56)</f>
        <v>0</v>
      </c>
      <c r="J52" s="20">
        <f t="shared" si="3"/>
        <v>0</v>
      </c>
      <c r="K52" s="20">
        <f>SUM(K53:K56)</f>
        <v>0</v>
      </c>
      <c r="L52" s="20">
        <f>SUM(L53:L56)</f>
        <v>5246</v>
      </c>
      <c r="M52" s="20">
        <f t="shared" si="4"/>
        <v>5246</v>
      </c>
      <c r="N52" s="20">
        <f>SUM(N53:N56)</f>
        <v>524555</v>
      </c>
      <c r="O52" s="20">
        <f>SUM(O53:O56)</f>
        <v>524555</v>
      </c>
      <c r="P52" s="20">
        <f t="shared" si="5"/>
        <v>0</v>
      </c>
      <c r="Q52" s="20">
        <f>SUM(Q53:Q56)</f>
        <v>0</v>
      </c>
      <c r="R52" s="20">
        <f>SUM(R53:R56)</f>
        <v>16301</v>
      </c>
      <c r="S52" s="20">
        <f t="shared" si="6"/>
        <v>16301</v>
      </c>
      <c r="T52" s="20">
        <f>SUM(T53:T56)</f>
        <v>0</v>
      </c>
      <c r="U52" s="20">
        <f>SUM(U53:U56)</f>
        <v>0</v>
      </c>
      <c r="V52" s="20">
        <f t="shared" si="7"/>
        <v>0</v>
      </c>
      <c r="W52" s="20">
        <f>SUM(W53:W56)</f>
        <v>0</v>
      </c>
      <c r="X52" s="20">
        <f>SUM(X53:X56)</f>
        <v>0</v>
      </c>
      <c r="Y52" s="20">
        <f t="shared" si="8"/>
        <v>0</v>
      </c>
      <c r="Z52" s="20">
        <f>SUM(Z53:Z56)</f>
        <v>0</v>
      </c>
      <c r="AA52" s="20">
        <f>SUM(AA53:AA56)</f>
        <v>0</v>
      </c>
      <c r="AB52" s="20">
        <f t="shared" si="9"/>
        <v>0</v>
      </c>
    </row>
    <row r="53" spans="1:189" s="18" customFormat="1" ht="110.25" x14ac:dyDescent="0.25">
      <c r="A53" s="28" t="s">
        <v>57</v>
      </c>
      <c r="B53" s="30">
        <f t="shared" si="0"/>
        <v>130000</v>
      </c>
      <c r="C53" s="30">
        <f t="shared" si="0"/>
        <v>130000</v>
      </c>
      <c r="D53" s="30">
        <f t="shared" si="1"/>
        <v>0</v>
      </c>
      <c r="E53" s="30"/>
      <c r="F53" s="30"/>
      <c r="G53" s="30">
        <f t="shared" si="2"/>
        <v>0</v>
      </c>
      <c r="H53" s="30"/>
      <c r="I53" s="30"/>
      <c r="J53" s="30">
        <f t="shared" si="3"/>
        <v>0</v>
      </c>
      <c r="K53" s="30"/>
      <c r="L53" s="30"/>
      <c r="M53" s="30">
        <f t="shared" si="4"/>
        <v>0</v>
      </c>
      <c r="N53" s="30">
        <v>130000</v>
      </c>
      <c r="O53" s="30">
        <v>130000</v>
      </c>
      <c r="P53" s="30">
        <f t="shared" si="5"/>
        <v>0</v>
      </c>
      <c r="Q53" s="30"/>
      <c r="R53" s="30"/>
      <c r="S53" s="30">
        <f t="shared" si="6"/>
        <v>0</v>
      </c>
      <c r="T53" s="30"/>
      <c r="U53" s="30"/>
      <c r="V53" s="30">
        <f t="shared" si="7"/>
        <v>0</v>
      </c>
      <c r="W53" s="30"/>
      <c r="X53" s="30"/>
      <c r="Y53" s="30">
        <f t="shared" si="8"/>
        <v>0</v>
      </c>
      <c r="Z53" s="30"/>
      <c r="AA53" s="30"/>
      <c r="AB53" s="30">
        <f t="shared" si="9"/>
        <v>0</v>
      </c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</row>
    <row r="54" spans="1:189" s="21" customFormat="1" ht="47.25" x14ac:dyDescent="0.25">
      <c r="A54" s="23" t="s">
        <v>58</v>
      </c>
      <c r="B54" s="24">
        <f t="shared" si="0"/>
        <v>0</v>
      </c>
      <c r="C54" s="24">
        <f t="shared" si="0"/>
        <v>3000</v>
      </c>
      <c r="D54" s="24">
        <f t="shared" si="1"/>
        <v>3000</v>
      </c>
      <c r="E54" s="24"/>
      <c r="F54" s="24"/>
      <c r="G54" s="24">
        <f t="shared" si="2"/>
        <v>0</v>
      </c>
      <c r="H54" s="24"/>
      <c r="I54" s="24"/>
      <c r="J54" s="24">
        <f t="shared" si="3"/>
        <v>0</v>
      </c>
      <c r="K54" s="24"/>
      <c r="L54" s="24">
        <v>3000</v>
      </c>
      <c r="M54" s="24">
        <f t="shared" si="4"/>
        <v>3000</v>
      </c>
      <c r="N54" s="24"/>
      <c r="O54" s="24"/>
      <c r="P54" s="24">
        <f t="shared" si="5"/>
        <v>0</v>
      </c>
      <c r="Q54" s="24"/>
      <c r="R54" s="24"/>
      <c r="S54" s="24">
        <f t="shared" si="6"/>
        <v>0</v>
      </c>
      <c r="T54" s="24"/>
      <c r="U54" s="24"/>
      <c r="V54" s="24">
        <f t="shared" si="7"/>
        <v>0</v>
      </c>
      <c r="W54" s="24"/>
      <c r="X54" s="24"/>
      <c r="Y54" s="24">
        <f t="shared" si="8"/>
        <v>0</v>
      </c>
      <c r="Z54" s="24"/>
      <c r="AA54" s="24"/>
      <c r="AB54" s="24">
        <f t="shared" si="9"/>
        <v>0</v>
      </c>
    </row>
    <row r="55" spans="1:189" s="21" customFormat="1" x14ac:dyDescent="0.25">
      <c r="A55" s="28" t="s">
        <v>59</v>
      </c>
      <c r="B55" s="24">
        <f t="shared" si="0"/>
        <v>0</v>
      </c>
      <c r="C55" s="24">
        <f t="shared" si="0"/>
        <v>18547</v>
      </c>
      <c r="D55" s="24">
        <f t="shared" si="1"/>
        <v>18547</v>
      </c>
      <c r="E55" s="24"/>
      <c r="F55" s="24"/>
      <c r="G55" s="24">
        <f t="shared" si="2"/>
        <v>0</v>
      </c>
      <c r="H55" s="24"/>
      <c r="I55" s="24"/>
      <c r="J55" s="24">
        <f t="shared" si="3"/>
        <v>0</v>
      </c>
      <c r="K55" s="24"/>
      <c r="L55" s="24">
        <v>2246</v>
      </c>
      <c r="M55" s="24">
        <f t="shared" si="4"/>
        <v>2246</v>
      </c>
      <c r="N55" s="24"/>
      <c r="O55" s="24"/>
      <c r="P55" s="24">
        <f t="shared" si="5"/>
        <v>0</v>
      </c>
      <c r="Q55" s="24"/>
      <c r="R55" s="24">
        <v>16301</v>
      </c>
      <c r="S55" s="24">
        <f t="shared" si="6"/>
        <v>16301</v>
      </c>
      <c r="T55" s="24"/>
      <c r="U55" s="24"/>
      <c r="V55" s="24">
        <f t="shared" si="7"/>
        <v>0</v>
      </c>
      <c r="W55" s="24"/>
      <c r="X55" s="24"/>
      <c r="Y55" s="24">
        <f t="shared" si="8"/>
        <v>0</v>
      </c>
      <c r="Z55" s="24"/>
      <c r="AA55" s="24"/>
      <c r="AB55" s="24">
        <f t="shared" si="9"/>
        <v>0</v>
      </c>
    </row>
    <row r="56" spans="1:189" s="21" customFormat="1" ht="78.75" x14ac:dyDescent="0.25">
      <c r="A56" s="28" t="s">
        <v>60</v>
      </c>
      <c r="B56" s="24">
        <f t="shared" si="0"/>
        <v>394555</v>
      </c>
      <c r="C56" s="24">
        <f t="shared" si="0"/>
        <v>394555</v>
      </c>
      <c r="D56" s="24">
        <f t="shared" si="1"/>
        <v>0</v>
      </c>
      <c r="E56" s="24"/>
      <c r="F56" s="24"/>
      <c r="G56" s="24">
        <f t="shared" si="2"/>
        <v>0</v>
      </c>
      <c r="H56" s="24"/>
      <c r="I56" s="24"/>
      <c r="J56" s="24">
        <f t="shared" si="3"/>
        <v>0</v>
      </c>
      <c r="K56" s="24"/>
      <c r="L56" s="24"/>
      <c r="M56" s="24">
        <f t="shared" si="4"/>
        <v>0</v>
      </c>
      <c r="N56" s="24">
        <v>394555</v>
      </c>
      <c r="O56" s="24">
        <v>394555</v>
      </c>
      <c r="P56" s="24">
        <f t="shared" si="5"/>
        <v>0</v>
      </c>
      <c r="Q56" s="24"/>
      <c r="R56" s="24"/>
      <c r="S56" s="24">
        <f t="shared" si="6"/>
        <v>0</v>
      </c>
      <c r="T56" s="24"/>
      <c r="U56" s="24"/>
      <c r="V56" s="24">
        <f t="shared" si="7"/>
        <v>0</v>
      </c>
      <c r="W56" s="24"/>
      <c r="X56" s="24"/>
      <c r="Y56" s="24">
        <f t="shared" si="8"/>
        <v>0</v>
      </c>
      <c r="Z56" s="24"/>
      <c r="AA56" s="24"/>
      <c r="AB56" s="24">
        <f t="shared" si="9"/>
        <v>0</v>
      </c>
    </row>
    <row r="57" spans="1:189" s="21" customFormat="1" ht="31.5" x14ac:dyDescent="0.25">
      <c r="A57" s="19" t="s">
        <v>61</v>
      </c>
      <c r="B57" s="20">
        <f t="shared" si="0"/>
        <v>9192722</v>
      </c>
      <c r="C57" s="20">
        <f t="shared" si="0"/>
        <v>9192722</v>
      </c>
      <c r="D57" s="20">
        <f t="shared" si="1"/>
        <v>0</v>
      </c>
      <c r="E57" s="20">
        <f t="shared" ref="E57:AA57" si="35">SUM(E58)</f>
        <v>168700</v>
      </c>
      <c r="F57" s="20">
        <f t="shared" si="35"/>
        <v>168700</v>
      </c>
      <c r="G57" s="20">
        <f t="shared" si="2"/>
        <v>0</v>
      </c>
      <c r="H57" s="20">
        <f t="shared" si="35"/>
        <v>140072</v>
      </c>
      <c r="I57" s="20">
        <f t="shared" si="35"/>
        <v>140072</v>
      </c>
      <c r="J57" s="20">
        <f t="shared" si="3"/>
        <v>0</v>
      </c>
      <c r="K57" s="20">
        <f t="shared" si="35"/>
        <v>752653</v>
      </c>
      <c r="L57" s="20">
        <f t="shared" si="35"/>
        <v>752653</v>
      </c>
      <c r="M57" s="20">
        <f t="shared" si="4"/>
        <v>0</v>
      </c>
      <c r="N57" s="20">
        <f t="shared" si="35"/>
        <v>4247463</v>
      </c>
      <c r="O57" s="20">
        <f t="shared" si="35"/>
        <v>4247463</v>
      </c>
      <c r="P57" s="20">
        <f t="shared" si="5"/>
        <v>0</v>
      </c>
      <c r="Q57" s="20">
        <f t="shared" si="35"/>
        <v>0</v>
      </c>
      <c r="R57" s="20">
        <f t="shared" si="35"/>
        <v>0</v>
      </c>
      <c r="S57" s="20">
        <f t="shared" si="6"/>
        <v>0</v>
      </c>
      <c r="T57" s="20">
        <f t="shared" si="35"/>
        <v>3883834</v>
      </c>
      <c r="U57" s="20">
        <f t="shared" si="35"/>
        <v>3883834</v>
      </c>
      <c r="V57" s="20">
        <f t="shared" si="7"/>
        <v>0</v>
      </c>
      <c r="W57" s="20">
        <f t="shared" si="35"/>
        <v>0</v>
      </c>
      <c r="X57" s="20">
        <f t="shared" si="35"/>
        <v>0</v>
      </c>
      <c r="Y57" s="20">
        <f t="shared" si="8"/>
        <v>0</v>
      </c>
      <c r="Z57" s="20">
        <f t="shared" si="35"/>
        <v>0</v>
      </c>
      <c r="AA57" s="20">
        <f t="shared" si="35"/>
        <v>0</v>
      </c>
      <c r="AB57" s="20">
        <f t="shared" si="9"/>
        <v>0</v>
      </c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</row>
    <row r="58" spans="1:189" s="21" customFormat="1" x14ac:dyDescent="0.25">
      <c r="A58" s="19" t="s">
        <v>19</v>
      </c>
      <c r="B58" s="20">
        <f t="shared" si="0"/>
        <v>9192722</v>
      </c>
      <c r="C58" s="20">
        <f t="shared" si="0"/>
        <v>9192722</v>
      </c>
      <c r="D58" s="20">
        <f t="shared" si="1"/>
        <v>0</v>
      </c>
      <c r="E58" s="20">
        <f>SUM(E59:E65,E66,E103,E139)</f>
        <v>168700</v>
      </c>
      <c r="F58" s="20">
        <f>SUM(F59:F65,F66,F103,F139)</f>
        <v>168700</v>
      </c>
      <c r="G58" s="20">
        <f t="shared" si="2"/>
        <v>0</v>
      </c>
      <c r="H58" s="20">
        <f>SUM(H59:H65,H66,H103,H139)</f>
        <v>140072</v>
      </c>
      <c r="I58" s="20">
        <f>SUM(I59:I65,I66,I103,I139)</f>
        <v>140072</v>
      </c>
      <c r="J58" s="20">
        <f t="shared" si="3"/>
        <v>0</v>
      </c>
      <c r="K58" s="20">
        <f>SUM(K59:K65,K66,K103,K139)</f>
        <v>752653</v>
      </c>
      <c r="L58" s="20">
        <f>SUM(L59:L65,L66,L103,L139)</f>
        <v>752653</v>
      </c>
      <c r="M58" s="20">
        <f t="shared" si="4"/>
        <v>0</v>
      </c>
      <c r="N58" s="20">
        <f>SUM(N59:N65,N66,N103,N139)</f>
        <v>4247463</v>
      </c>
      <c r="O58" s="20">
        <f>SUM(O59:O65,O66,O103,O139)</f>
        <v>4247463</v>
      </c>
      <c r="P58" s="20">
        <f t="shared" si="5"/>
        <v>0</v>
      </c>
      <c r="Q58" s="20">
        <f>SUM(Q59:Q65,Q66,Q103,Q139)</f>
        <v>0</v>
      </c>
      <c r="R58" s="20">
        <f>SUM(R59:R65,R66,R103,R139)</f>
        <v>0</v>
      </c>
      <c r="S58" s="20">
        <f t="shared" si="6"/>
        <v>0</v>
      </c>
      <c r="T58" s="20">
        <f>SUM(T59:T65,T66,T103,T139)</f>
        <v>3883834</v>
      </c>
      <c r="U58" s="20">
        <f>SUM(U59:U65,U66,U103,U139)</f>
        <v>3883834</v>
      </c>
      <c r="V58" s="20">
        <f t="shared" si="7"/>
        <v>0</v>
      </c>
      <c r="W58" s="20">
        <f>SUM(W59:W65,W66,W103,W139)</f>
        <v>0</v>
      </c>
      <c r="X58" s="20">
        <f>SUM(X59:X65,X66,X103,X139)</f>
        <v>0</v>
      </c>
      <c r="Y58" s="20">
        <f t="shared" si="8"/>
        <v>0</v>
      </c>
      <c r="Z58" s="20">
        <f>SUM(Z59:Z65,Z66,Z103,Z139)</f>
        <v>0</v>
      </c>
      <c r="AA58" s="20">
        <f>SUM(AA59:AA65,AA66,AA103,AA139)</f>
        <v>0</v>
      </c>
      <c r="AB58" s="20">
        <f t="shared" si="9"/>
        <v>0</v>
      </c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</row>
    <row r="59" spans="1:189" s="21" customFormat="1" ht="31.5" x14ac:dyDescent="0.25">
      <c r="A59" s="31" t="s">
        <v>62</v>
      </c>
      <c r="B59" s="27">
        <f t="shared" si="0"/>
        <v>3183</v>
      </c>
      <c r="C59" s="27">
        <f t="shared" si="0"/>
        <v>3183</v>
      </c>
      <c r="D59" s="27">
        <f t="shared" si="1"/>
        <v>0</v>
      </c>
      <c r="E59" s="27"/>
      <c r="F59" s="27"/>
      <c r="G59" s="27">
        <f t="shared" si="2"/>
        <v>0</v>
      </c>
      <c r="H59" s="27"/>
      <c r="I59" s="27"/>
      <c r="J59" s="27">
        <f t="shared" si="3"/>
        <v>0</v>
      </c>
      <c r="K59" s="27">
        <v>3183</v>
      </c>
      <c r="L59" s="27">
        <v>3183</v>
      </c>
      <c r="M59" s="27">
        <f t="shared" si="4"/>
        <v>0</v>
      </c>
      <c r="N59" s="27"/>
      <c r="O59" s="27"/>
      <c r="P59" s="27">
        <f t="shared" si="5"/>
        <v>0</v>
      </c>
      <c r="Q59" s="27"/>
      <c r="R59" s="27"/>
      <c r="S59" s="27">
        <f t="shared" si="6"/>
        <v>0</v>
      </c>
      <c r="T59" s="27">
        <v>0</v>
      </c>
      <c r="U59" s="27">
        <v>0</v>
      </c>
      <c r="V59" s="27">
        <f t="shared" si="7"/>
        <v>0</v>
      </c>
      <c r="W59" s="27">
        <v>0</v>
      </c>
      <c r="X59" s="27">
        <v>0</v>
      </c>
      <c r="Y59" s="27">
        <f t="shared" si="8"/>
        <v>0</v>
      </c>
      <c r="Z59" s="27"/>
      <c r="AA59" s="27"/>
      <c r="AB59" s="27">
        <f t="shared" si="9"/>
        <v>0</v>
      </c>
    </row>
    <row r="60" spans="1:189" s="21" customFormat="1" x14ac:dyDescent="0.25">
      <c r="A60" s="31" t="s">
        <v>63</v>
      </c>
      <c r="B60" s="27">
        <f t="shared" si="0"/>
        <v>150000</v>
      </c>
      <c r="C60" s="27">
        <f t="shared" si="0"/>
        <v>150000</v>
      </c>
      <c r="D60" s="27">
        <f t="shared" si="1"/>
        <v>0</v>
      </c>
      <c r="E60" s="27">
        <v>150000</v>
      </c>
      <c r="F60" s="27">
        <v>150000</v>
      </c>
      <c r="G60" s="27">
        <f t="shared" si="2"/>
        <v>0</v>
      </c>
      <c r="H60" s="27"/>
      <c r="I60" s="27"/>
      <c r="J60" s="27">
        <f t="shared" si="3"/>
        <v>0</v>
      </c>
      <c r="K60" s="27"/>
      <c r="L60" s="27"/>
      <c r="M60" s="27">
        <f t="shared" si="4"/>
        <v>0</v>
      </c>
      <c r="N60" s="27"/>
      <c r="O60" s="27"/>
      <c r="P60" s="27">
        <f t="shared" si="5"/>
        <v>0</v>
      </c>
      <c r="Q60" s="27"/>
      <c r="R60" s="27"/>
      <c r="S60" s="27">
        <f t="shared" si="6"/>
        <v>0</v>
      </c>
      <c r="T60" s="27"/>
      <c r="U60" s="27"/>
      <c r="V60" s="27">
        <f t="shared" si="7"/>
        <v>0</v>
      </c>
      <c r="W60" s="27"/>
      <c r="X60" s="27"/>
      <c r="Y60" s="27">
        <f t="shared" si="8"/>
        <v>0</v>
      </c>
      <c r="Z60" s="27"/>
      <c r="AA60" s="27"/>
      <c r="AB60" s="27">
        <f t="shared" si="9"/>
        <v>0</v>
      </c>
    </row>
    <row r="61" spans="1:189" s="21" customFormat="1" ht="47.25" x14ac:dyDescent="0.25">
      <c r="A61" s="26" t="s">
        <v>64</v>
      </c>
      <c r="B61" s="27">
        <f t="shared" si="0"/>
        <v>2534</v>
      </c>
      <c r="C61" s="27">
        <f t="shared" si="0"/>
        <v>2534</v>
      </c>
      <c r="D61" s="27">
        <f t="shared" si="1"/>
        <v>0</v>
      </c>
      <c r="E61" s="27"/>
      <c r="F61" s="27"/>
      <c r="G61" s="27">
        <f t="shared" si="2"/>
        <v>0</v>
      </c>
      <c r="H61" s="27"/>
      <c r="I61" s="27"/>
      <c r="J61" s="27">
        <f t="shared" si="3"/>
        <v>0</v>
      </c>
      <c r="K61" s="27"/>
      <c r="L61" s="27"/>
      <c r="M61" s="27">
        <f t="shared" si="4"/>
        <v>0</v>
      </c>
      <c r="N61" s="27"/>
      <c r="O61" s="27"/>
      <c r="P61" s="27">
        <f t="shared" si="5"/>
        <v>0</v>
      </c>
      <c r="Q61" s="27"/>
      <c r="R61" s="27"/>
      <c r="S61" s="27">
        <f t="shared" si="6"/>
        <v>0</v>
      </c>
      <c r="T61" s="27">
        <v>2534</v>
      </c>
      <c r="U61" s="27">
        <v>2534</v>
      </c>
      <c r="V61" s="27">
        <f t="shared" si="7"/>
        <v>0</v>
      </c>
      <c r="W61" s="27"/>
      <c r="X61" s="27"/>
      <c r="Y61" s="27">
        <f t="shared" si="8"/>
        <v>0</v>
      </c>
      <c r="Z61" s="27"/>
      <c r="AA61" s="27"/>
      <c r="AB61" s="27">
        <f t="shared" si="9"/>
        <v>0</v>
      </c>
    </row>
    <row r="62" spans="1:189" s="21" customFormat="1" ht="141.75" x14ac:dyDescent="0.25">
      <c r="A62" s="23" t="s">
        <v>65</v>
      </c>
      <c r="B62" s="27">
        <f t="shared" si="0"/>
        <v>4247463</v>
      </c>
      <c r="C62" s="27">
        <f t="shared" si="0"/>
        <v>4247463</v>
      </c>
      <c r="D62" s="27">
        <f t="shared" si="1"/>
        <v>0</v>
      </c>
      <c r="E62" s="27"/>
      <c r="F62" s="27"/>
      <c r="G62" s="27">
        <f t="shared" si="2"/>
        <v>0</v>
      </c>
      <c r="H62" s="27"/>
      <c r="I62" s="27"/>
      <c r="J62" s="27">
        <f t="shared" si="3"/>
        <v>0</v>
      </c>
      <c r="K62" s="27"/>
      <c r="L62" s="27"/>
      <c r="M62" s="27">
        <f t="shared" si="4"/>
        <v>0</v>
      </c>
      <c r="N62" s="27">
        <v>4247463</v>
      </c>
      <c r="O62" s="27">
        <v>4247463</v>
      </c>
      <c r="P62" s="27">
        <f t="shared" si="5"/>
        <v>0</v>
      </c>
      <c r="Q62" s="27"/>
      <c r="R62" s="27"/>
      <c r="S62" s="27">
        <f t="shared" si="6"/>
        <v>0</v>
      </c>
      <c r="T62" s="27"/>
      <c r="U62" s="27"/>
      <c r="V62" s="27">
        <f t="shared" si="7"/>
        <v>0</v>
      </c>
      <c r="W62" s="27"/>
      <c r="X62" s="27"/>
      <c r="Y62" s="27">
        <f t="shared" si="8"/>
        <v>0</v>
      </c>
      <c r="Z62" s="27"/>
      <c r="AA62" s="27"/>
      <c r="AB62" s="27">
        <f t="shared" si="9"/>
        <v>0</v>
      </c>
    </row>
    <row r="63" spans="1:189" s="21" customFormat="1" x14ac:dyDescent="0.25">
      <c r="A63" s="32" t="s">
        <v>66</v>
      </c>
      <c r="B63" s="27">
        <f t="shared" si="0"/>
        <v>3000</v>
      </c>
      <c r="C63" s="27">
        <f t="shared" si="0"/>
        <v>3000</v>
      </c>
      <c r="D63" s="27">
        <f t="shared" si="1"/>
        <v>0</v>
      </c>
      <c r="E63" s="27"/>
      <c r="F63" s="27"/>
      <c r="G63" s="27">
        <f t="shared" si="2"/>
        <v>0</v>
      </c>
      <c r="H63" s="27"/>
      <c r="I63" s="27"/>
      <c r="J63" s="27">
        <f t="shared" si="3"/>
        <v>0</v>
      </c>
      <c r="K63" s="27">
        <v>3000</v>
      </c>
      <c r="L63" s="27">
        <v>3000</v>
      </c>
      <c r="M63" s="27">
        <f t="shared" si="4"/>
        <v>0</v>
      </c>
      <c r="N63" s="27"/>
      <c r="O63" s="27"/>
      <c r="P63" s="27">
        <f t="shared" si="5"/>
        <v>0</v>
      </c>
      <c r="Q63" s="27"/>
      <c r="R63" s="27"/>
      <c r="S63" s="27">
        <f t="shared" si="6"/>
        <v>0</v>
      </c>
      <c r="T63" s="27"/>
      <c r="U63" s="27"/>
      <c r="V63" s="27">
        <f t="shared" si="7"/>
        <v>0</v>
      </c>
      <c r="W63" s="27"/>
      <c r="X63" s="27"/>
      <c r="Y63" s="27">
        <f t="shared" si="8"/>
        <v>0</v>
      </c>
      <c r="Z63" s="27"/>
      <c r="AA63" s="27"/>
      <c r="AB63" s="27">
        <f t="shared" si="9"/>
        <v>0</v>
      </c>
    </row>
    <row r="64" spans="1:189" s="21" customFormat="1" ht="31.5" x14ac:dyDescent="0.25">
      <c r="A64" s="26" t="s">
        <v>67</v>
      </c>
      <c r="B64" s="27">
        <f t="shared" si="0"/>
        <v>50000</v>
      </c>
      <c r="C64" s="27">
        <f t="shared" si="0"/>
        <v>50000</v>
      </c>
      <c r="D64" s="27">
        <f t="shared" si="1"/>
        <v>0</v>
      </c>
      <c r="E64" s="27">
        <v>18700</v>
      </c>
      <c r="F64" s="27">
        <v>18700</v>
      </c>
      <c r="G64" s="27">
        <f t="shared" si="2"/>
        <v>0</v>
      </c>
      <c r="H64" s="27"/>
      <c r="I64" s="27"/>
      <c r="J64" s="27">
        <f t="shared" si="3"/>
        <v>0</v>
      </c>
      <c r="K64" s="27"/>
      <c r="L64" s="27"/>
      <c r="M64" s="27">
        <f t="shared" si="4"/>
        <v>0</v>
      </c>
      <c r="N64" s="27"/>
      <c r="O64" s="27"/>
      <c r="P64" s="27">
        <f t="shared" si="5"/>
        <v>0</v>
      </c>
      <c r="Q64" s="27"/>
      <c r="R64" s="27"/>
      <c r="S64" s="27">
        <f t="shared" si="6"/>
        <v>0</v>
      </c>
      <c r="T64" s="27">
        <f>10904+20396</f>
        <v>31300</v>
      </c>
      <c r="U64" s="27">
        <f>10904+20396</f>
        <v>31300</v>
      </c>
      <c r="V64" s="27">
        <f t="shared" si="7"/>
        <v>0</v>
      </c>
      <c r="W64" s="27"/>
      <c r="X64" s="27"/>
      <c r="Y64" s="27">
        <f t="shared" si="8"/>
        <v>0</v>
      </c>
      <c r="Z64" s="27"/>
      <c r="AA64" s="27"/>
      <c r="AB64" s="27">
        <f t="shared" si="9"/>
        <v>0</v>
      </c>
    </row>
    <row r="65" spans="1:28" s="21" customFormat="1" ht="47.25" x14ac:dyDescent="0.25">
      <c r="A65" s="26" t="s">
        <v>68</v>
      </c>
      <c r="B65" s="27">
        <f t="shared" si="0"/>
        <v>3850000</v>
      </c>
      <c r="C65" s="27">
        <f t="shared" si="0"/>
        <v>3850000</v>
      </c>
      <c r="D65" s="27">
        <f t="shared" si="1"/>
        <v>0</v>
      </c>
      <c r="E65" s="27"/>
      <c r="F65" s="27"/>
      <c r="G65" s="27">
        <f t="shared" si="2"/>
        <v>0</v>
      </c>
      <c r="H65" s="27"/>
      <c r="I65" s="27"/>
      <c r="J65" s="27">
        <f t="shared" si="3"/>
        <v>0</v>
      </c>
      <c r="K65" s="27"/>
      <c r="L65" s="27"/>
      <c r="M65" s="27">
        <f t="shared" si="4"/>
        <v>0</v>
      </c>
      <c r="N65" s="27"/>
      <c r="O65" s="27"/>
      <c r="P65" s="27">
        <f t="shared" si="5"/>
        <v>0</v>
      </c>
      <c r="Q65" s="27"/>
      <c r="R65" s="27"/>
      <c r="S65" s="27">
        <f t="shared" si="6"/>
        <v>0</v>
      </c>
      <c r="T65" s="27">
        <v>3850000</v>
      </c>
      <c r="U65" s="27">
        <v>3850000</v>
      </c>
      <c r="V65" s="27">
        <f t="shared" si="7"/>
        <v>0</v>
      </c>
      <c r="W65" s="27"/>
      <c r="X65" s="27"/>
      <c r="Y65" s="27">
        <f t="shared" si="8"/>
        <v>0</v>
      </c>
      <c r="Z65" s="27"/>
      <c r="AA65" s="27"/>
      <c r="AB65" s="27">
        <f t="shared" si="9"/>
        <v>0</v>
      </c>
    </row>
    <row r="66" spans="1:28" s="18" customFormat="1" ht="47.25" x14ac:dyDescent="0.25">
      <c r="A66" s="33" t="s">
        <v>69</v>
      </c>
      <c r="B66" s="20">
        <f t="shared" si="0"/>
        <v>451319</v>
      </c>
      <c r="C66" s="20">
        <f t="shared" si="0"/>
        <v>451319</v>
      </c>
      <c r="D66" s="20">
        <f t="shared" si="1"/>
        <v>0</v>
      </c>
      <c r="E66" s="20">
        <f t="shared" ref="E66:AA66" si="36">SUM(E67:E102)</f>
        <v>0</v>
      </c>
      <c r="F66" s="20">
        <f t="shared" si="36"/>
        <v>0</v>
      </c>
      <c r="G66" s="20">
        <f t="shared" si="2"/>
        <v>0</v>
      </c>
      <c r="H66" s="20">
        <f t="shared" si="36"/>
        <v>140072</v>
      </c>
      <c r="I66" s="20">
        <f t="shared" si="36"/>
        <v>140072</v>
      </c>
      <c r="J66" s="20">
        <f t="shared" si="3"/>
        <v>0</v>
      </c>
      <c r="K66" s="20">
        <f t="shared" ref="K66:L66" si="37">SUM(K67:K102)</f>
        <v>311247</v>
      </c>
      <c r="L66" s="20">
        <f t="shared" si="37"/>
        <v>311247</v>
      </c>
      <c r="M66" s="20">
        <f t="shared" si="4"/>
        <v>0</v>
      </c>
      <c r="N66" s="20">
        <f t="shared" ref="N66:O66" si="38">SUM(N67:N102)</f>
        <v>0</v>
      </c>
      <c r="O66" s="20">
        <f t="shared" si="38"/>
        <v>0</v>
      </c>
      <c r="P66" s="20">
        <f t="shared" si="5"/>
        <v>0</v>
      </c>
      <c r="Q66" s="20">
        <f t="shared" ref="Q66:R66" si="39">SUM(Q67:Q102)</f>
        <v>0</v>
      </c>
      <c r="R66" s="20">
        <f t="shared" si="39"/>
        <v>0</v>
      </c>
      <c r="S66" s="20">
        <f t="shared" si="6"/>
        <v>0</v>
      </c>
      <c r="T66" s="20">
        <f t="shared" ref="T66:U66" si="40">SUM(T67:T102)</f>
        <v>0</v>
      </c>
      <c r="U66" s="20">
        <f t="shared" si="40"/>
        <v>0</v>
      </c>
      <c r="V66" s="20">
        <f t="shared" si="7"/>
        <v>0</v>
      </c>
      <c r="W66" s="20">
        <f t="shared" ref="W66:X66" si="41">SUM(W67:W102)</f>
        <v>0</v>
      </c>
      <c r="X66" s="20">
        <f t="shared" si="41"/>
        <v>0</v>
      </c>
      <c r="Y66" s="20">
        <f t="shared" si="8"/>
        <v>0</v>
      </c>
      <c r="Z66" s="20">
        <f t="shared" si="36"/>
        <v>0</v>
      </c>
      <c r="AA66" s="20">
        <f t="shared" si="36"/>
        <v>0</v>
      </c>
      <c r="AB66" s="20">
        <f t="shared" si="9"/>
        <v>0</v>
      </c>
    </row>
    <row r="67" spans="1:28" s="21" customFormat="1" ht="31.5" x14ac:dyDescent="0.25">
      <c r="A67" s="34" t="s">
        <v>70</v>
      </c>
      <c r="B67" s="27">
        <f t="shared" si="0"/>
        <v>57171</v>
      </c>
      <c r="C67" s="27">
        <f t="shared" si="0"/>
        <v>57171</v>
      </c>
      <c r="D67" s="27">
        <f t="shared" si="1"/>
        <v>0</v>
      </c>
      <c r="E67" s="27"/>
      <c r="F67" s="27"/>
      <c r="G67" s="27">
        <f t="shared" si="2"/>
        <v>0</v>
      </c>
      <c r="H67" s="27">
        <f>41161</f>
        <v>41161</v>
      </c>
      <c r="I67" s="27">
        <f>41161</f>
        <v>41161</v>
      </c>
      <c r="J67" s="27">
        <f t="shared" si="3"/>
        <v>0</v>
      </c>
      <c r="K67" s="27">
        <f>5010+11000</f>
        <v>16010</v>
      </c>
      <c r="L67" s="27">
        <f>5010+11000</f>
        <v>16010</v>
      </c>
      <c r="M67" s="27">
        <f t="shared" si="4"/>
        <v>0</v>
      </c>
      <c r="N67" s="27"/>
      <c r="O67" s="27"/>
      <c r="P67" s="27">
        <f t="shared" si="5"/>
        <v>0</v>
      </c>
      <c r="Q67" s="27"/>
      <c r="R67" s="27"/>
      <c r="S67" s="27">
        <f t="shared" si="6"/>
        <v>0</v>
      </c>
      <c r="T67" s="27"/>
      <c r="U67" s="27"/>
      <c r="V67" s="27">
        <f t="shared" si="7"/>
        <v>0</v>
      </c>
      <c r="W67" s="27"/>
      <c r="X67" s="27"/>
      <c r="Y67" s="27">
        <f t="shared" si="8"/>
        <v>0</v>
      </c>
      <c r="Z67" s="27"/>
      <c r="AA67" s="27"/>
      <c r="AB67" s="27">
        <f t="shared" si="9"/>
        <v>0</v>
      </c>
    </row>
    <row r="68" spans="1:28" s="21" customFormat="1" x14ac:dyDescent="0.25">
      <c r="A68" s="34" t="s">
        <v>71</v>
      </c>
      <c r="B68" s="27">
        <f t="shared" si="0"/>
        <v>11000</v>
      </c>
      <c r="C68" s="27">
        <f t="shared" si="0"/>
        <v>11000</v>
      </c>
      <c r="D68" s="27">
        <f t="shared" si="1"/>
        <v>0</v>
      </c>
      <c r="E68" s="27"/>
      <c r="F68" s="27"/>
      <c r="G68" s="27">
        <f t="shared" si="2"/>
        <v>0</v>
      </c>
      <c r="H68" s="27"/>
      <c r="I68" s="27"/>
      <c r="J68" s="27">
        <f t="shared" si="3"/>
        <v>0</v>
      </c>
      <c r="K68" s="27">
        <v>11000</v>
      </c>
      <c r="L68" s="27">
        <v>11000</v>
      </c>
      <c r="M68" s="27">
        <f t="shared" si="4"/>
        <v>0</v>
      </c>
      <c r="N68" s="27"/>
      <c r="O68" s="27"/>
      <c r="P68" s="27">
        <f t="shared" si="5"/>
        <v>0</v>
      </c>
      <c r="Q68" s="27"/>
      <c r="R68" s="27"/>
      <c r="S68" s="27">
        <f t="shared" si="6"/>
        <v>0</v>
      </c>
      <c r="T68" s="27"/>
      <c r="U68" s="27"/>
      <c r="V68" s="27">
        <f t="shared" si="7"/>
        <v>0</v>
      </c>
      <c r="W68" s="27"/>
      <c r="X68" s="27"/>
      <c r="Y68" s="27">
        <f t="shared" si="8"/>
        <v>0</v>
      </c>
      <c r="Z68" s="27"/>
      <c r="AA68" s="27"/>
      <c r="AB68" s="27">
        <f t="shared" si="9"/>
        <v>0</v>
      </c>
    </row>
    <row r="69" spans="1:28" s="21" customFormat="1" ht="31.5" x14ac:dyDescent="0.25">
      <c r="A69" s="34" t="s">
        <v>72</v>
      </c>
      <c r="B69" s="27">
        <f t="shared" si="0"/>
        <v>35001</v>
      </c>
      <c r="C69" s="27">
        <f t="shared" si="0"/>
        <v>35001</v>
      </c>
      <c r="D69" s="27">
        <f t="shared" si="1"/>
        <v>0</v>
      </c>
      <c r="E69" s="27"/>
      <c r="F69" s="27"/>
      <c r="G69" s="27">
        <f t="shared" si="2"/>
        <v>0</v>
      </c>
      <c r="H69" s="27">
        <f>4780+25712</f>
        <v>30492</v>
      </c>
      <c r="I69" s="27">
        <f>4780+25712</f>
        <v>30492</v>
      </c>
      <c r="J69" s="27">
        <f t="shared" si="3"/>
        <v>0</v>
      </c>
      <c r="K69" s="27">
        <f>4773+11000-13264+2000</f>
        <v>4509</v>
      </c>
      <c r="L69" s="27">
        <f>4773+11000-13264+2000</f>
        <v>4509</v>
      </c>
      <c r="M69" s="27">
        <f t="shared" si="4"/>
        <v>0</v>
      </c>
      <c r="N69" s="27"/>
      <c r="O69" s="27"/>
      <c r="P69" s="27">
        <f t="shared" si="5"/>
        <v>0</v>
      </c>
      <c r="Q69" s="27"/>
      <c r="R69" s="27"/>
      <c r="S69" s="27">
        <f t="shared" si="6"/>
        <v>0</v>
      </c>
      <c r="T69" s="27"/>
      <c r="U69" s="27"/>
      <c r="V69" s="27">
        <f t="shared" si="7"/>
        <v>0</v>
      </c>
      <c r="W69" s="27"/>
      <c r="X69" s="27"/>
      <c r="Y69" s="27">
        <f t="shared" si="8"/>
        <v>0</v>
      </c>
      <c r="Z69" s="27"/>
      <c r="AA69" s="27"/>
      <c r="AB69" s="27">
        <f t="shared" si="9"/>
        <v>0</v>
      </c>
    </row>
    <row r="70" spans="1:28" s="21" customFormat="1" x14ac:dyDescent="0.25">
      <c r="A70" s="34" t="s">
        <v>73</v>
      </c>
      <c r="B70" s="27">
        <f t="shared" si="0"/>
        <v>4000</v>
      </c>
      <c r="C70" s="27">
        <f t="shared" si="0"/>
        <v>4000</v>
      </c>
      <c r="D70" s="27">
        <f t="shared" si="1"/>
        <v>0</v>
      </c>
      <c r="E70" s="27"/>
      <c r="F70" s="27"/>
      <c r="G70" s="27">
        <f t="shared" si="2"/>
        <v>0</v>
      </c>
      <c r="H70" s="27"/>
      <c r="I70" s="27"/>
      <c r="J70" s="27">
        <f t="shared" si="3"/>
        <v>0</v>
      </c>
      <c r="K70" s="27">
        <v>4000</v>
      </c>
      <c r="L70" s="27">
        <v>4000</v>
      </c>
      <c r="M70" s="27">
        <f t="shared" si="4"/>
        <v>0</v>
      </c>
      <c r="N70" s="27"/>
      <c r="O70" s="27"/>
      <c r="P70" s="27">
        <f t="shared" si="5"/>
        <v>0</v>
      </c>
      <c r="Q70" s="27"/>
      <c r="R70" s="27"/>
      <c r="S70" s="27">
        <f t="shared" si="6"/>
        <v>0</v>
      </c>
      <c r="T70" s="27"/>
      <c r="U70" s="27"/>
      <c r="V70" s="27">
        <f t="shared" si="7"/>
        <v>0</v>
      </c>
      <c r="W70" s="27"/>
      <c r="X70" s="27"/>
      <c r="Y70" s="27">
        <f t="shared" si="8"/>
        <v>0</v>
      </c>
      <c r="Z70" s="27"/>
      <c r="AA70" s="27"/>
      <c r="AB70" s="27">
        <f t="shared" si="9"/>
        <v>0</v>
      </c>
    </row>
    <row r="71" spans="1:28" s="21" customFormat="1" x14ac:dyDescent="0.25">
      <c r="A71" s="34" t="s">
        <v>74</v>
      </c>
      <c r="B71" s="27">
        <f t="shared" si="0"/>
        <v>5000</v>
      </c>
      <c r="C71" s="27">
        <f t="shared" si="0"/>
        <v>5000</v>
      </c>
      <c r="D71" s="27">
        <f t="shared" si="1"/>
        <v>0</v>
      </c>
      <c r="E71" s="27"/>
      <c r="F71" s="27"/>
      <c r="G71" s="27">
        <f t="shared" si="2"/>
        <v>0</v>
      </c>
      <c r="H71" s="27"/>
      <c r="I71" s="27"/>
      <c r="J71" s="27">
        <f t="shared" si="3"/>
        <v>0</v>
      </c>
      <c r="K71" s="27">
        <v>5000</v>
      </c>
      <c r="L71" s="27">
        <v>5000</v>
      </c>
      <c r="M71" s="27">
        <f t="shared" si="4"/>
        <v>0</v>
      </c>
      <c r="N71" s="27"/>
      <c r="O71" s="27"/>
      <c r="P71" s="27">
        <f t="shared" si="5"/>
        <v>0</v>
      </c>
      <c r="Q71" s="27"/>
      <c r="R71" s="27"/>
      <c r="S71" s="27">
        <f t="shared" si="6"/>
        <v>0</v>
      </c>
      <c r="T71" s="27"/>
      <c r="U71" s="27"/>
      <c r="V71" s="27">
        <f t="shared" si="7"/>
        <v>0</v>
      </c>
      <c r="W71" s="27"/>
      <c r="X71" s="27"/>
      <c r="Y71" s="27">
        <f t="shared" si="8"/>
        <v>0</v>
      </c>
      <c r="Z71" s="27"/>
      <c r="AA71" s="27"/>
      <c r="AB71" s="27">
        <f t="shared" si="9"/>
        <v>0</v>
      </c>
    </row>
    <row r="72" spans="1:28" s="21" customFormat="1" x14ac:dyDescent="0.25">
      <c r="A72" s="34" t="s">
        <v>75</v>
      </c>
      <c r="B72" s="27">
        <f t="shared" si="0"/>
        <v>4000</v>
      </c>
      <c r="C72" s="27">
        <f t="shared" si="0"/>
        <v>4000</v>
      </c>
      <c r="D72" s="27">
        <f t="shared" si="1"/>
        <v>0</v>
      </c>
      <c r="E72" s="27"/>
      <c r="F72" s="27"/>
      <c r="G72" s="27">
        <f t="shared" si="2"/>
        <v>0</v>
      </c>
      <c r="H72" s="27"/>
      <c r="I72" s="27"/>
      <c r="J72" s="27">
        <f t="shared" si="3"/>
        <v>0</v>
      </c>
      <c r="K72" s="27">
        <v>4000</v>
      </c>
      <c r="L72" s="27">
        <v>4000</v>
      </c>
      <c r="M72" s="27">
        <f t="shared" si="4"/>
        <v>0</v>
      </c>
      <c r="N72" s="27"/>
      <c r="O72" s="27"/>
      <c r="P72" s="27">
        <f t="shared" si="5"/>
        <v>0</v>
      </c>
      <c r="Q72" s="27"/>
      <c r="R72" s="27"/>
      <c r="S72" s="27">
        <f t="shared" si="6"/>
        <v>0</v>
      </c>
      <c r="T72" s="27"/>
      <c r="U72" s="27"/>
      <c r="V72" s="27">
        <f t="shared" si="7"/>
        <v>0</v>
      </c>
      <c r="W72" s="27"/>
      <c r="X72" s="27"/>
      <c r="Y72" s="27">
        <f t="shared" si="8"/>
        <v>0</v>
      </c>
      <c r="Z72" s="27"/>
      <c r="AA72" s="27"/>
      <c r="AB72" s="27">
        <f t="shared" si="9"/>
        <v>0</v>
      </c>
    </row>
    <row r="73" spans="1:28" s="21" customFormat="1" x14ac:dyDescent="0.25">
      <c r="A73" s="34" t="s">
        <v>76</v>
      </c>
      <c r="B73" s="27">
        <f t="shared" si="0"/>
        <v>7000</v>
      </c>
      <c r="C73" s="27">
        <f t="shared" si="0"/>
        <v>7000</v>
      </c>
      <c r="D73" s="27">
        <f t="shared" si="1"/>
        <v>0</v>
      </c>
      <c r="E73" s="27"/>
      <c r="F73" s="27"/>
      <c r="G73" s="27">
        <f t="shared" si="2"/>
        <v>0</v>
      </c>
      <c r="H73" s="27"/>
      <c r="I73" s="27"/>
      <c r="J73" s="27">
        <f t="shared" si="3"/>
        <v>0</v>
      </c>
      <c r="K73" s="27">
        <v>7000</v>
      </c>
      <c r="L73" s="27">
        <v>7000</v>
      </c>
      <c r="M73" s="27">
        <f t="shared" si="4"/>
        <v>0</v>
      </c>
      <c r="N73" s="27"/>
      <c r="O73" s="27"/>
      <c r="P73" s="27">
        <f t="shared" si="5"/>
        <v>0</v>
      </c>
      <c r="Q73" s="27"/>
      <c r="R73" s="27"/>
      <c r="S73" s="27">
        <f t="shared" si="6"/>
        <v>0</v>
      </c>
      <c r="T73" s="27"/>
      <c r="U73" s="27"/>
      <c r="V73" s="27">
        <f t="shared" si="7"/>
        <v>0</v>
      </c>
      <c r="W73" s="27"/>
      <c r="X73" s="27"/>
      <c r="Y73" s="27">
        <f t="shared" si="8"/>
        <v>0</v>
      </c>
      <c r="Z73" s="27"/>
      <c r="AA73" s="27"/>
      <c r="AB73" s="27">
        <f t="shared" si="9"/>
        <v>0</v>
      </c>
    </row>
    <row r="74" spans="1:28" s="21" customFormat="1" ht="31.5" x14ac:dyDescent="0.25">
      <c r="A74" s="34" t="s">
        <v>77</v>
      </c>
      <c r="B74" s="27">
        <f t="shared" si="0"/>
        <v>16398</v>
      </c>
      <c r="C74" s="27">
        <f t="shared" si="0"/>
        <v>16398</v>
      </c>
      <c r="D74" s="27">
        <f t="shared" si="1"/>
        <v>0</v>
      </c>
      <c r="E74" s="27"/>
      <c r="F74" s="27"/>
      <c r="G74" s="27">
        <f t="shared" si="2"/>
        <v>0</v>
      </c>
      <c r="H74" s="27">
        <v>8898</v>
      </c>
      <c r="I74" s="27">
        <v>8898</v>
      </c>
      <c r="J74" s="27">
        <f t="shared" si="3"/>
        <v>0</v>
      </c>
      <c r="K74" s="27">
        <v>7500</v>
      </c>
      <c r="L74" s="27">
        <v>7500</v>
      </c>
      <c r="M74" s="27">
        <f t="shared" si="4"/>
        <v>0</v>
      </c>
      <c r="N74" s="27"/>
      <c r="O74" s="27"/>
      <c r="P74" s="27">
        <f t="shared" si="5"/>
        <v>0</v>
      </c>
      <c r="Q74" s="27"/>
      <c r="R74" s="27"/>
      <c r="S74" s="27">
        <f t="shared" si="6"/>
        <v>0</v>
      </c>
      <c r="T74" s="27"/>
      <c r="U74" s="27"/>
      <c r="V74" s="27">
        <f t="shared" si="7"/>
        <v>0</v>
      </c>
      <c r="W74" s="27"/>
      <c r="X74" s="27"/>
      <c r="Y74" s="27">
        <f t="shared" si="8"/>
        <v>0</v>
      </c>
      <c r="Z74" s="27"/>
      <c r="AA74" s="27"/>
      <c r="AB74" s="27">
        <f t="shared" si="9"/>
        <v>0</v>
      </c>
    </row>
    <row r="75" spans="1:28" s="21" customFormat="1" x14ac:dyDescent="0.25">
      <c r="A75" s="34" t="s">
        <v>78</v>
      </c>
      <c r="B75" s="27">
        <f t="shared" si="0"/>
        <v>4000</v>
      </c>
      <c r="C75" s="27">
        <f t="shared" si="0"/>
        <v>4000</v>
      </c>
      <c r="D75" s="27">
        <f t="shared" si="1"/>
        <v>0</v>
      </c>
      <c r="E75" s="27"/>
      <c r="F75" s="27"/>
      <c r="G75" s="27">
        <f t="shared" si="2"/>
        <v>0</v>
      </c>
      <c r="H75" s="27"/>
      <c r="I75" s="27"/>
      <c r="J75" s="27">
        <f t="shared" si="3"/>
        <v>0</v>
      </c>
      <c r="K75" s="27">
        <v>4000</v>
      </c>
      <c r="L75" s="27">
        <v>4000</v>
      </c>
      <c r="M75" s="27">
        <f t="shared" si="4"/>
        <v>0</v>
      </c>
      <c r="N75" s="27"/>
      <c r="O75" s="27"/>
      <c r="P75" s="27">
        <f t="shared" si="5"/>
        <v>0</v>
      </c>
      <c r="Q75" s="27"/>
      <c r="R75" s="27"/>
      <c r="S75" s="27">
        <f t="shared" si="6"/>
        <v>0</v>
      </c>
      <c r="T75" s="27"/>
      <c r="U75" s="27"/>
      <c r="V75" s="27">
        <f t="shared" si="7"/>
        <v>0</v>
      </c>
      <c r="W75" s="27"/>
      <c r="X75" s="27"/>
      <c r="Y75" s="27">
        <f t="shared" si="8"/>
        <v>0</v>
      </c>
      <c r="Z75" s="27"/>
      <c r="AA75" s="27"/>
      <c r="AB75" s="27">
        <f t="shared" si="9"/>
        <v>0</v>
      </c>
    </row>
    <row r="76" spans="1:28" s="21" customFormat="1" ht="31.5" x14ac:dyDescent="0.25">
      <c r="A76" s="34" t="s">
        <v>79</v>
      </c>
      <c r="B76" s="27">
        <f t="shared" si="0"/>
        <v>23702</v>
      </c>
      <c r="C76" s="27">
        <f t="shared" si="0"/>
        <v>23702</v>
      </c>
      <c r="D76" s="27">
        <f t="shared" si="1"/>
        <v>0</v>
      </c>
      <c r="E76" s="27"/>
      <c r="F76" s="27"/>
      <c r="G76" s="27">
        <f t="shared" si="2"/>
        <v>0</v>
      </c>
      <c r="H76" s="27">
        <f>15702</f>
        <v>15702</v>
      </c>
      <c r="I76" s="27">
        <f>15702</f>
        <v>15702</v>
      </c>
      <c r="J76" s="27">
        <f t="shared" si="3"/>
        <v>0</v>
      </c>
      <c r="K76" s="27">
        <v>8000</v>
      </c>
      <c r="L76" s="27">
        <v>8000</v>
      </c>
      <c r="M76" s="27">
        <f t="shared" si="4"/>
        <v>0</v>
      </c>
      <c r="N76" s="27"/>
      <c r="O76" s="27"/>
      <c r="P76" s="27">
        <f t="shared" si="5"/>
        <v>0</v>
      </c>
      <c r="Q76" s="27"/>
      <c r="R76" s="27"/>
      <c r="S76" s="27">
        <f t="shared" si="6"/>
        <v>0</v>
      </c>
      <c r="T76" s="27"/>
      <c r="U76" s="27"/>
      <c r="V76" s="27">
        <f t="shared" si="7"/>
        <v>0</v>
      </c>
      <c r="W76" s="27"/>
      <c r="X76" s="27"/>
      <c r="Y76" s="27">
        <f t="shared" si="8"/>
        <v>0</v>
      </c>
      <c r="Z76" s="27"/>
      <c r="AA76" s="27"/>
      <c r="AB76" s="27">
        <f t="shared" si="9"/>
        <v>0</v>
      </c>
    </row>
    <row r="77" spans="1:28" s="21" customFormat="1" x14ac:dyDescent="0.25">
      <c r="A77" s="34" t="s">
        <v>80</v>
      </c>
      <c r="B77" s="27">
        <f t="shared" si="0"/>
        <v>11000</v>
      </c>
      <c r="C77" s="27">
        <f t="shared" si="0"/>
        <v>11000</v>
      </c>
      <c r="D77" s="27">
        <f t="shared" si="1"/>
        <v>0</v>
      </c>
      <c r="E77" s="27"/>
      <c r="F77" s="27"/>
      <c r="G77" s="27">
        <f t="shared" si="2"/>
        <v>0</v>
      </c>
      <c r="H77" s="27"/>
      <c r="I77" s="27"/>
      <c r="J77" s="27">
        <f t="shared" si="3"/>
        <v>0</v>
      </c>
      <c r="K77" s="27">
        <v>11000</v>
      </c>
      <c r="L77" s="27">
        <v>11000</v>
      </c>
      <c r="M77" s="27">
        <f t="shared" si="4"/>
        <v>0</v>
      </c>
      <c r="N77" s="27"/>
      <c r="O77" s="27"/>
      <c r="P77" s="27">
        <f t="shared" si="5"/>
        <v>0</v>
      </c>
      <c r="Q77" s="27"/>
      <c r="R77" s="27"/>
      <c r="S77" s="27">
        <f t="shared" si="6"/>
        <v>0</v>
      </c>
      <c r="T77" s="27"/>
      <c r="U77" s="27"/>
      <c r="V77" s="27">
        <f t="shared" si="7"/>
        <v>0</v>
      </c>
      <c r="W77" s="27"/>
      <c r="X77" s="27"/>
      <c r="Y77" s="27">
        <f t="shared" si="8"/>
        <v>0</v>
      </c>
      <c r="Z77" s="27"/>
      <c r="AA77" s="27"/>
      <c r="AB77" s="27">
        <f t="shared" si="9"/>
        <v>0</v>
      </c>
    </row>
    <row r="78" spans="1:28" s="21" customFormat="1" ht="31.5" x14ac:dyDescent="0.25">
      <c r="A78" s="34" t="s">
        <v>81</v>
      </c>
      <c r="B78" s="27">
        <f t="shared" si="0"/>
        <v>8697</v>
      </c>
      <c r="C78" s="27">
        <f t="shared" si="0"/>
        <v>8697</v>
      </c>
      <c r="D78" s="27">
        <f t="shared" si="1"/>
        <v>0</v>
      </c>
      <c r="E78" s="27"/>
      <c r="F78" s="27"/>
      <c r="G78" s="27">
        <f t="shared" si="2"/>
        <v>0</v>
      </c>
      <c r="H78" s="27"/>
      <c r="I78" s="27"/>
      <c r="J78" s="27">
        <f t="shared" si="3"/>
        <v>0</v>
      </c>
      <c r="K78" s="27">
        <f>197+8500</f>
        <v>8697</v>
      </c>
      <c r="L78" s="27">
        <f>197+8500</f>
        <v>8697</v>
      </c>
      <c r="M78" s="27">
        <f t="shared" si="4"/>
        <v>0</v>
      </c>
      <c r="N78" s="27"/>
      <c r="O78" s="27"/>
      <c r="P78" s="27">
        <f t="shared" si="5"/>
        <v>0</v>
      </c>
      <c r="Q78" s="27"/>
      <c r="R78" s="27"/>
      <c r="S78" s="27">
        <f t="shared" si="6"/>
        <v>0</v>
      </c>
      <c r="T78" s="27"/>
      <c r="U78" s="27"/>
      <c r="V78" s="27">
        <f t="shared" si="7"/>
        <v>0</v>
      </c>
      <c r="W78" s="27"/>
      <c r="X78" s="27"/>
      <c r="Y78" s="27">
        <f t="shared" si="8"/>
        <v>0</v>
      </c>
      <c r="Z78" s="27"/>
      <c r="AA78" s="27"/>
      <c r="AB78" s="27">
        <f t="shared" si="9"/>
        <v>0</v>
      </c>
    </row>
    <row r="79" spans="1:28" s="21" customFormat="1" x14ac:dyDescent="0.25">
      <c r="A79" s="34" t="s">
        <v>82</v>
      </c>
      <c r="B79" s="27">
        <f t="shared" si="0"/>
        <v>17000</v>
      </c>
      <c r="C79" s="27">
        <f t="shared" si="0"/>
        <v>17000</v>
      </c>
      <c r="D79" s="27">
        <f t="shared" ref="D79:D142" si="42">G79+J79+M79+P79+S79+V79+AB79+Y79</f>
        <v>0</v>
      </c>
      <c r="E79" s="27"/>
      <c r="F79" s="27"/>
      <c r="G79" s="27">
        <f t="shared" si="2"/>
        <v>0</v>
      </c>
      <c r="H79" s="27">
        <v>8500</v>
      </c>
      <c r="I79" s="27">
        <v>8500</v>
      </c>
      <c r="J79" s="27">
        <f t="shared" si="3"/>
        <v>0</v>
      </c>
      <c r="K79" s="27">
        <v>8500</v>
      </c>
      <c r="L79" s="27">
        <v>8500</v>
      </c>
      <c r="M79" s="27">
        <f t="shared" si="4"/>
        <v>0</v>
      </c>
      <c r="N79" s="27"/>
      <c r="O79" s="27"/>
      <c r="P79" s="27">
        <f t="shared" si="5"/>
        <v>0</v>
      </c>
      <c r="Q79" s="27"/>
      <c r="R79" s="27"/>
      <c r="S79" s="27">
        <f t="shared" si="6"/>
        <v>0</v>
      </c>
      <c r="T79" s="27"/>
      <c r="U79" s="27"/>
      <c r="V79" s="27">
        <f t="shared" si="7"/>
        <v>0</v>
      </c>
      <c r="W79" s="27"/>
      <c r="X79" s="27"/>
      <c r="Y79" s="27">
        <f t="shared" si="8"/>
        <v>0</v>
      </c>
      <c r="Z79" s="27"/>
      <c r="AA79" s="27"/>
      <c r="AB79" s="27">
        <f t="shared" si="9"/>
        <v>0</v>
      </c>
    </row>
    <row r="80" spans="1:28" s="21" customFormat="1" x14ac:dyDescent="0.25">
      <c r="A80" s="34" t="s">
        <v>83</v>
      </c>
      <c r="B80" s="27">
        <f t="shared" si="0"/>
        <v>5500</v>
      </c>
      <c r="C80" s="27">
        <f t="shared" si="0"/>
        <v>5500</v>
      </c>
      <c r="D80" s="27">
        <f t="shared" si="42"/>
        <v>0</v>
      </c>
      <c r="E80" s="27"/>
      <c r="F80" s="27"/>
      <c r="G80" s="27">
        <f t="shared" si="2"/>
        <v>0</v>
      </c>
      <c r="H80" s="27"/>
      <c r="I80" s="27"/>
      <c r="J80" s="27">
        <f t="shared" si="3"/>
        <v>0</v>
      </c>
      <c r="K80" s="27">
        <v>5500</v>
      </c>
      <c r="L80" s="27">
        <v>5500</v>
      </c>
      <c r="M80" s="27">
        <f t="shared" si="4"/>
        <v>0</v>
      </c>
      <c r="N80" s="27"/>
      <c r="O80" s="27"/>
      <c r="P80" s="27">
        <f t="shared" si="5"/>
        <v>0</v>
      </c>
      <c r="Q80" s="27"/>
      <c r="R80" s="27"/>
      <c r="S80" s="27">
        <f t="shared" si="6"/>
        <v>0</v>
      </c>
      <c r="T80" s="27"/>
      <c r="U80" s="27"/>
      <c r="V80" s="27">
        <f t="shared" si="7"/>
        <v>0</v>
      </c>
      <c r="W80" s="27"/>
      <c r="X80" s="27"/>
      <c r="Y80" s="27">
        <f t="shared" si="8"/>
        <v>0</v>
      </c>
      <c r="Z80" s="27"/>
      <c r="AA80" s="27"/>
      <c r="AB80" s="27">
        <f t="shared" si="9"/>
        <v>0</v>
      </c>
    </row>
    <row r="81" spans="1:28" s="21" customFormat="1" x14ac:dyDescent="0.25">
      <c r="A81" s="34" t="s">
        <v>84</v>
      </c>
      <c r="B81" s="27">
        <f t="shared" si="0"/>
        <v>9000</v>
      </c>
      <c r="C81" s="27">
        <f t="shared" si="0"/>
        <v>9000</v>
      </c>
      <c r="D81" s="27">
        <f t="shared" si="42"/>
        <v>0</v>
      </c>
      <c r="E81" s="27"/>
      <c r="F81" s="27"/>
      <c r="G81" s="27">
        <f t="shared" si="2"/>
        <v>0</v>
      </c>
      <c r="H81" s="27"/>
      <c r="I81" s="27"/>
      <c r="J81" s="27">
        <f t="shared" si="3"/>
        <v>0</v>
      </c>
      <c r="K81" s="27">
        <v>9000</v>
      </c>
      <c r="L81" s="27">
        <v>9000</v>
      </c>
      <c r="M81" s="27">
        <f t="shared" si="4"/>
        <v>0</v>
      </c>
      <c r="N81" s="27"/>
      <c r="O81" s="27"/>
      <c r="P81" s="27">
        <f t="shared" si="5"/>
        <v>0</v>
      </c>
      <c r="Q81" s="27"/>
      <c r="R81" s="27"/>
      <c r="S81" s="27">
        <f t="shared" si="6"/>
        <v>0</v>
      </c>
      <c r="T81" s="27"/>
      <c r="U81" s="27"/>
      <c r="V81" s="27">
        <f t="shared" si="7"/>
        <v>0</v>
      </c>
      <c r="W81" s="27"/>
      <c r="X81" s="27"/>
      <c r="Y81" s="27">
        <f t="shared" si="8"/>
        <v>0</v>
      </c>
      <c r="Z81" s="27"/>
      <c r="AA81" s="27"/>
      <c r="AB81" s="27">
        <f t="shared" si="9"/>
        <v>0</v>
      </c>
    </row>
    <row r="82" spans="1:28" s="21" customFormat="1" ht="31.5" x14ac:dyDescent="0.25">
      <c r="A82" s="34" t="s">
        <v>85</v>
      </c>
      <c r="B82" s="27">
        <f t="shared" si="0"/>
        <v>41364</v>
      </c>
      <c r="C82" s="27">
        <f t="shared" si="0"/>
        <v>41364</v>
      </c>
      <c r="D82" s="27">
        <f t="shared" si="42"/>
        <v>0</v>
      </c>
      <c r="E82" s="27"/>
      <c r="F82" s="27"/>
      <c r="G82" s="27">
        <f t="shared" si="2"/>
        <v>0</v>
      </c>
      <c r="H82" s="27">
        <f>11000+19364</f>
        <v>30364</v>
      </c>
      <c r="I82" s="27">
        <f>11000+19364</f>
        <v>30364</v>
      </c>
      <c r="J82" s="27">
        <f t="shared" si="3"/>
        <v>0</v>
      </c>
      <c r="K82" s="27">
        <v>11000</v>
      </c>
      <c r="L82" s="27">
        <v>11000</v>
      </c>
      <c r="M82" s="27">
        <f t="shared" si="4"/>
        <v>0</v>
      </c>
      <c r="N82" s="27"/>
      <c r="O82" s="27"/>
      <c r="P82" s="27">
        <f t="shared" si="5"/>
        <v>0</v>
      </c>
      <c r="Q82" s="27"/>
      <c r="R82" s="27"/>
      <c r="S82" s="27">
        <f t="shared" si="6"/>
        <v>0</v>
      </c>
      <c r="T82" s="27"/>
      <c r="U82" s="27"/>
      <c r="V82" s="27">
        <f t="shared" si="7"/>
        <v>0</v>
      </c>
      <c r="W82" s="27"/>
      <c r="X82" s="27"/>
      <c r="Y82" s="27">
        <f t="shared" si="8"/>
        <v>0</v>
      </c>
      <c r="Z82" s="27"/>
      <c r="AA82" s="27"/>
      <c r="AB82" s="27">
        <f t="shared" si="9"/>
        <v>0</v>
      </c>
    </row>
    <row r="83" spans="1:28" s="21" customFormat="1" x14ac:dyDescent="0.25">
      <c r="A83" s="34" t="s">
        <v>86</v>
      </c>
      <c r="B83" s="27">
        <f t="shared" ref="B83:C170" si="43">E83+H83+K83+N83+Q83+T83+Z83</f>
        <v>8000</v>
      </c>
      <c r="C83" s="27">
        <f t="shared" si="43"/>
        <v>8000</v>
      </c>
      <c r="D83" s="27">
        <f t="shared" si="42"/>
        <v>0</v>
      </c>
      <c r="E83" s="27"/>
      <c r="F83" s="27"/>
      <c r="G83" s="27">
        <f t="shared" ref="G83:G200" si="44">F83-E83</f>
        <v>0</v>
      </c>
      <c r="H83" s="27"/>
      <c r="I83" s="27"/>
      <c r="J83" s="27">
        <f t="shared" ref="J83:J200" si="45">I83-H83</f>
        <v>0</v>
      </c>
      <c r="K83" s="27">
        <v>8000</v>
      </c>
      <c r="L83" s="27">
        <v>8000</v>
      </c>
      <c r="M83" s="27">
        <f t="shared" ref="M83:M200" si="46">L83-K83</f>
        <v>0</v>
      </c>
      <c r="N83" s="27"/>
      <c r="O83" s="27"/>
      <c r="P83" s="27">
        <f t="shared" ref="P83:P200" si="47">O83-N83</f>
        <v>0</v>
      </c>
      <c r="Q83" s="27"/>
      <c r="R83" s="27"/>
      <c r="S83" s="27">
        <f t="shared" ref="S83:S200" si="48">R83-Q83</f>
        <v>0</v>
      </c>
      <c r="T83" s="27"/>
      <c r="U83" s="27"/>
      <c r="V83" s="27">
        <f t="shared" ref="V83:V200" si="49">U83-T83</f>
        <v>0</v>
      </c>
      <c r="W83" s="27"/>
      <c r="X83" s="27"/>
      <c r="Y83" s="27">
        <f t="shared" ref="Y83:Y200" si="50">X83-W83</f>
        <v>0</v>
      </c>
      <c r="Z83" s="27"/>
      <c r="AA83" s="27"/>
      <c r="AB83" s="27">
        <f t="shared" ref="AB83:AB200" si="51">AA83-Z83</f>
        <v>0</v>
      </c>
    </row>
    <row r="84" spans="1:28" s="21" customFormat="1" x14ac:dyDescent="0.25">
      <c r="A84" s="34" t="s">
        <v>87</v>
      </c>
      <c r="B84" s="27">
        <f t="shared" si="43"/>
        <v>14000</v>
      </c>
      <c r="C84" s="27">
        <f t="shared" si="43"/>
        <v>14000</v>
      </c>
      <c r="D84" s="27">
        <f t="shared" si="42"/>
        <v>0</v>
      </c>
      <c r="E84" s="27"/>
      <c r="F84" s="27"/>
      <c r="G84" s="27">
        <f t="shared" si="44"/>
        <v>0</v>
      </c>
      <c r="H84" s="27"/>
      <c r="I84" s="27"/>
      <c r="J84" s="27">
        <f t="shared" si="45"/>
        <v>0</v>
      </c>
      <c r="K84" s="27">
        <f>11000+3000</f>
        <v>14000</v>
      </c>
      <c r="L84" s="27">
        <f>11000+3000</f>
        <v>14000</v>
      </c>
      <c r="M84" s="27">
        <f t="shared" si="46"/>
        <v>0</v>
      </c>
      <c r="N84" s="27"/>
      <c r="O84" s="27"/>
      <c r="P84" s="27">
        <f t="shared" si="47"/>
        <v>0</v>
      </c>
      <c r="Q84" s="27"/>
      <c r="R84" s="27"/>
      <c r="S84" s="27">
        <f t="shared" si="48"/>
        <v>0</v>
      </c>
      <c r="T84" s="27"/>
      <c r="U84" s="27"/>
      <c r="V84" s="27">
        <f t="shared" si="49"/>
        <v>0</v>
      </c>
      <c r="W84" s="27"/>
      <c r="X84" s="27"/>
      <c r="Y84" s="27">
        <f t="shared" si="50"/>
        <v>0</v>
      </c>
      <c r="Z84" s="27"/>
      <c r="AA84" s="27"/>
      <c r="AB84" s="27">
        <f t="shared" si="51"/>
        <v>0</v>
      </c>
    </row>
    <row r="85" spans="1:28" s="21" customFormat="1" x14ac:dyDescent="0.25">
      <c r="A85" s="34" t="s">
        <v>88</v>
      </c>
      <c r="B85" s="27">
        <f t="shared" si="43"/>
        <v>5000</v>
      </c>
      <c r="C85" s="27">
        <f t="shared" si="43"/>
        <v>5000</v>
      </c>
      <c r="D85" s="27">
        <f t="shared" si="42"/>
        <v>0</v>
      </c>
      <c r="E85" s="27"/>
      <c r="F85" s="27"/>
      <c r="G85" s="27">
        <f t="shared" si="44"/>
        <v>0</v>
      </c>
      <c r="H85" s="27"/>
      <c r="I85" s="27"/>
      <c r="J85" s="27">
        <f t="shared" si="45"/>
        <v>0</v>
      </c>
      <c r="K85" s="27">
        <v>5000</v>
      </c>
      <c r="L85" s="27">
        <v>5000</v>
      </c>
      <c r="M85" s="27">
        <f t="shared" si="46"/>
        <v>0</v>
      </c>
      <c r="N85" s="27"/>
      <c r="O85" s="27"/>
      <c r="P85" s="27">
        <f t="shared" si="47"/>
        <v>0</v>
      </c>
      <c r="Q85" s="27"/>
      <c r="R85" s="27"/>
      <c r="S85" s="27">
        <f t="shared" si="48"/>
        <v>0</v>
      </c>
      <c r="T85" s="27"/>
      <c r="U85" s="27"/>
      <c r="V85" s="27">
        <f t="shared" si="49"/>
        <v>0</v>
      </c>
      <c r="W85" s="27"/>
      <c r="X85" s="27"/>
      <c r="Y85" s="27">
        <f t="shared" si="50"/>
        <v>0</v>
      </c>
      <c r="Z85" s="27"/>
      <c r="AA85" s="27"/>
      <c r="AB85" s="27">
        <f t="shared" si="51"/>
        <v>0</v>
      </c>
    </row>
    <row r="86" spans="1:28" s="21" customFormat="1" x14ac:dyDescent="0.25">
      <c r="A86" s="34" t="s">
        <v>89</v>
      </c>
      <c r="B86" s="27">
        <f t="shared" si="43"/>
        <v>11000</v>
      </c>
      <c r="C86" s="27">
        <f t="shared" si="43"/>
        <v>11000</v>
      </c>
      <c r="D86" s="27">
        <f t="shared" si="42"/>
        <v>0</v>
      </c>
      <c r="E86" s="27"/>
      <c r="F86" s="27"/>
      <c r="G86" s="27">
        <f t="shared" si="44"/>
        <v>0</v>
      </c>
      <c r="H86" s="27"/>
      <c r="I86" s="27"/>
      <c r="J86" s="27">
        <f t="shared" si="45"/>
        <v>0</v>
      </c>
      <c r="K86" s="27">
        <v>11000</v>
      </c>
      <c r="L86" s="27">
        <v>11000</v>
      </c>
      <c r="M86" s="27">
        <f t="shared" si="46"/>
        <v>0</v>
      </c>
      <c r="N86" s="27"/>
      <c r="O86" s="27"/>
      <c r="P86" s="27">
        <f t="shared" si="47"/>
        <v>0</v>
      </c>
      <c r="Q86" s="27"/>
      <c r="R86" s="27"/>
      <c r="S86" s="27">
        <f t="shared" si="48"/>
        <v>0</v>
      </c>
      <c r="T86" s="27"/>
      <c r="U86" s="27"/>
      <c r="V86" s="27">
        <f t="shared" si="49"/>
        <v>0</v>
      </c>
      <c r="W86" s="27"/>
      <c r="X86" s="27"/>
      <c r="Y86" s="27">
        <f t="shared" si="50"/>
        <v>0</v>
      </c>
      <c r="Z86" s="27"/>
      <c r="AA86" s="27"/>
      <c r="AB86" s="27">
        <f t="shared" si="51"/>
        <v>0</v>
      </c>
    </row>
    <row r="87" spans="1:28" s="21" customFormat="1" x14ac:dyDescent="0.25">
      <c r="A87" s="34" t="s">
        <v>90</v>
      </c>
      <c r="B87" s="27">
        <f t="shared" si="43"/>
        <v>9000</v>
      </c>
      <c r="C87" s="27">
        <f t="shared" si="43"/>
        <v>9000</v>
      </c>
      <c r="D87" s="27">
        <f t="shared" si="42"/>
        <v>0</v>
      </c>
      <c r="E87" s="27"/>
      <c r="F87" s="27"/>
      <c r="G87" s="27">
        <f t="shared" si="44"/>
        <v>0</v>
      </c>
      <c r="H87" s="27"/>
      <c r="I87" s="27"/>
      <c r="J87" s="27">
        <f t="shared" si="45"/>
        <v>0</v>
      </c>
      <c r="K87" s="27">
        <v>9000</v>
      </c>
      <c r="L87" s="27">
        <v>9000</v>
      </c>
      <c r="M87" s="27">
        <f t="shared" si="46"/>
        <v>0</v>
      </c>
      <c r="N87" s="27"/>
      <c r="O87" s="27"/>
      <c r="P87" s="27">
        <f t="shared" si="47"/>
        <v>0</v>
      </c>
      <c r="Q87" s="27"/>
      <c r="R87" s="27"/>
      <c r="S87" s="27">
        <f t="shared" si="48"/>
        <v>0</v>
      </c>
      <c r="T87" s="27"/>
      <c r="U87" s="27"/>
      <c r="V87" s="27">
        <f t="shared" si="49"/>
        <v>0</v>
      </c>
      <c r="W87" s="27"/>
      <c r="X87" s="27"/>
      <c r="Y87" s="27">
        <f t="shared" si="50"/>
        <v>0</v>
      </c>
      <c r="Z87" s="27"/>
      <c r="AA87" s="27"/>
      <c r="AB87" s="27">
        <f t="shared" si="51"/>
        <v>0</v>
      </c>
    </row>
    <row r="88" spans="1:28" s="21" customFormat="1" ht="31.5" x14ac:dyDescent="0.25">
      <c r="A88" s="34" t="s">
        <v>91</v>
      </c>
      <c r="B88" s="27">
        <f t="shared" si="43"/>
        <v>12270</v>
      </c>
      <c r="C88" s="27">
        <f t="shared" si="43"/>
        <v>12270</v>
      </c>
      <c r="D88" s="27">
        <f t="shared" si="42"/>
        <v>0</v>
      </c>
      <c r="E88" s="27"/>
      <c r="F88" s="27"/>
      <c r="G88" s="27">
        <f t="shared" si="44"/>
        <v>0</v>
      </c>
      <c r="H88" s="27"/>
      <c r="I88" s="27"/>
      <c r="J88" s="27">
        <f t="shared" si="45"/>
        <v>0</v>
      </c>
      <c r="K88" s="27">
        <f>3270+9000</f>
        <v>12270</v>
      </c>
      <c r="L88" s="27">
        <f>3270+9000</f>
        <v>12270</v>
      </c>
      <c r="M88" s="27">
        <f t="shared" si="46"/>
        <v>0</v>
      </c>
      <c r="N88" s="27"/>
      <c r="O88" s="27"/>
      <c r="P88" s="27">
        <f t="shared" si="47"/>
        <v>0</v>
      </c>
      <c r="Q88" s="27"/>
      <c r="R88" s="27"/>
      <c r="S88" s="27">
        <f t="shared" si="48"/>
        <v>0</v>
      </c>
      <c r="T88" s="27"/>
      <c r="U88" s="27"/>
      <c r="V88" s="27">
        <f t="shared" si="49"/>
        <v>0</v>
      </c>
      <c r="W88" s="27"/>
      <c r="X88" s="27"/>
      <c r="Y88" s="27">
        <f t="shared" si="50"/>
        <v>0</v>
      </c>
      <c r="Z88" s="27"/>
      <c r="AA88" s="27"/>
      <c r="AB88" s="27">
        <f t="shared" si="51"/>
        <v>0</v>
      </c>
    </row>
    <row r="89" spans="1:28" s="21" customFormat="1" ht="31.5" x14ac:dyDescent="0.25">
      <c r="A89" s="34" t="s">
        <v>92</v>
      </c>
      <c r="B89" s="27">
        <f t="shared" si="43"/>
        <v>12034</v>
      </c>
      <c r="C89" s="27">
        <f t="shared" si="43"/>
        <v>12034</v>
      </c>
      <c r="D89" s="27">
        <f t="shared" si="42"/>
        <v>0</v>
      </c>
      <c r="E89" s="27"/>
      <c r="F89" s="27"/>
      <c r="G89" s="27">
        <f t="shared" si="44"/>
        <v>0</v>
      </c>
      <c r="H89" s="27"/>
      <c r="I89" s="27"/>
      <c r="J89" s="27">
        <f t="shared" si="45"/>
        <v>0</v>
      </c>
      <c r="K89" s="27">
        <f>3034+9000</f>
        <v>12034</v>
      </c>
      <c r="L89" s="27">
        <f>3034+9000</f>
        <v>12034</v>
      </c>
      <c r="M89" s="27">
        <f t="shared" si="46"/>
        <v>0</v>
      </c>
      <c r="N89" s="27"/>
      <c r="O89" s="27"/>
      <c r="P89" s="27">
        <f t="shared" si="47"/>
        <v>0</v>
      </c>
      <c r="Q89" s="27"/>
      <c r="R89" s="27"/>
      <c r="S89" s="27">
        <f t="shared" si="48"/>
        <v>0</v>
      </c>
      <c r="T89" s="27"/>
      <c r="U89" s="27"/>
      <c r="V89" s="27">
        <f t="shared" si="49"/>
        <v>0</v>
      </c>
      <c r="W89" s="27"/>
      <c r="X89" s="27"/>
      <c r="Y89" s="27">
        <f t="shared" si="50"/>
        <v>0</v>
      </c>
      <c r="Z89" s="27"/>
      <c r="AA89" s="27"/>
      <c r="AB89" s="27">
        <f t="shared" si="51"/>
        <v>0</v>
      </c>
    </row>
    <row r="90" spans="1:28" s="21" customFormat="1" x14ac:dyDescent="0.25">
      <c r="A90" s="34" t="s">
        <v>93</v>
      </c>
      <c r="B90" s="27">
        <f t="shared" si="43"/>
        <v>9000</v>
      </c>
      <c r="C90" s="27">
        <f t="shared" si="43"/>
        <v>9000</v>
      </c>
      <c r="D90" s="27">
        <f t="shared" si="42"/>
        <v>0</v>
      </c>
      <c r="E90" s="27"/>
      <c r="F90" s="27"/>
      <c r="G90" s="27">
        <f t="shared" si="44"/>
        <v>0</v>
      </c>
      <c r="H90" s="27"/>
      <c r="I90" s="27"/>
      <c r="J90" s="27">
        <f t="shared" si="45"/>
        <v>0</v>
      </c>
      <c r="K90" s="27">
        <v>9000</v>
      </c>
      <c r="L90" s="27">
        <v>9000</v>
      </c>
      <c r="M90" s="27">
        <f t="shared" si="46"/>
        <v>0</v>
      </c>
      <c r="N90" s="27"/>
      <c r="O90" s="27"/>
      <c r="P90" s="27">
        <f t="shared" si="47"/>
        <v>0</v>
      </c>
      <c r="Q90" s="27"/>
      <c r="R90" s="27"/>
      <c r="S90" s="27">
        <f t="shared" si="48"/>
        <v>0</v>
      </c>
      <c r="T90" s="27"/>
      <c r="U90" s="27"/>
      <c r="V90" s="27">
        <f t="shared" si="49"/>
        <v>0</v>
      </c>
      <c r="W90" s="27"/>
      <c r="X90" s="27"/>
      <c r="Y90" s="27">
        <f t="shared" si="50"/>
        <v>0</v>
      </c>
      <c r="Z90" s="27"/>
      <c r="AA90" s="27"/>
      <c r="AB90" s="27">
        <f t="shared" si="51"/>
        <v>0</v>
      </c>
    </row>
    <row r="91" spans="1:28" s="21" customFormat="1" x14ac:dyDescent="0.25">
      <c r="A91" s="34" t="s">
        <v>94</v>
      </c>
      <c r="B91" s="27">
        <f t="shared" si="43"/>
        <v>10000</v>
      </c>
      <c r="C91" s="27">
        <f t="shared" si="43"/>
        <v>10000</v>
      </c>
      <c r="D91" s="27">
        <f t="shared" si="42"/>
        <v>0</v>
      </c>
      <c r="E91" s="27"/>
      <c r="F91" s="27"/>
      <c r="G91" s="27">
        <f t="shared" si="44"/>
        <v>0</v>
      </c>
      <c r="H91" s="27"/>
      <c r="I91" s="27"/>
      <c r="J91" s="27">
        <f t="shared" si="45"/>
        <v>0</v>
      </c>
      <c r="K91" s="27">
        <v>10000</v>
      </c>
      <c r="L91" s="27">
        <v>10000</v>
      </c>
      <c r="M91" s="27">
        <f t="shared" si="46"/>
        <v>0</v>
      </c>
      <c r="N91" s="27"/>
      <c r="O91" s="27"/>
      <c r="P91" s="27">
        <f t="shared" si="47"/>
        <v>0</v>
      </c>
      <c r="Q91" s="27"/>
      <c r="R91" s="27"/>
      <c r="S91" s="27">
        <f t="shared" si="48"/>
        <v>0</v>
      </c>
      <c r="T91" s="27"/>
      <c r="U91" s="27"/>
      <c r="V91" s="27">
        <f t="shared" si="49"/>
        <v>0</v>
      </c>
      <c r="W91" s="27"/>
      <c r="X91" s="27"/>
      <c r="Y91" s="27">
        <f t="shared" si="50"/>
        <v>0</v>
      </c>
      <c r="Z91" s="27"/>
      <c r="AA91" s="27"/>
      <c r="AB91" s="27">
        <f t="shared" si="51"/>
        <v>0</v>
      </c>
    </row>
    <row r="92" spans="1:28" s="21" customFormat="1" x14ac:dyDescent="0.25">
      <c r="A92" s="34" t="s">
        <v>95</v>
      </c>
      <c r="B92" s="27">
        <f t="shared" si="43"/>
        <v>5500</v>
      </c>
      <c r="C92" s="27">
        <f t="shared" si="43"/>
        <v>5500</v>
      </c>
      <c r="D92" s="27">
        <f t="shared" si="42"/>
        <v>0</v>
      </c>
      <c r="E92" s="27"/>
      <c r="F92" s="27"/>
      <c r="G92" s="27">
        <f t="shared" si="44"/>
        <v>0</v>
      </c>
      <c r="H92" s="27"/>
      <c r="I92" s="27"/>
      <c r="J92" s="27">
        <f t="shared" si="45"/>
        <v>0</v>
      </c>
      <c r="K92" s="27">
        <v>5500</v>
      </c>
      <c r="L92" s="27">
        <v>5500</v>
      </c>
      <c r="M92" s="27">
        <f t="shared" si="46"/>
        <v>0</v>
      </c>
      <c r="N92" s="27"/>
      <c r="O92" s="27"/>
      <c r="P92" s="27">
        <f t="shared" si="47"/>
        <v>0</v>
      </c>
      <c r="Q92" s="27"/>
      <c r="R92" s="27"/>
      <c r="S92" s="27">
        <f t="shared" si="48"/>
        <v>0</v>
      </c>
      <c r="T92" s="27"/>
      <c r="U92" s="27"/>
      <c r="V92" s="27">
        <f t="shared" si="49"/>
        <v>0</v>
      </c>
      <c r="W92" s="27"/>
      <c r="X92" s="27"/>
      <c r="Y92" s="27">
        <f t="shared" si="50"/>
        <v>0</v>
      </c>
      <c r="Z92" s="27"/>
      <c r="AA92" s="27"/>
      <c r="AB92" s="27">
        <f t="shared" si="51"/>
        <v>0</v>
      </c>
    </row>
    <row r="93" spans="1:28" s="21" customFormat="1" x14ac:dyDescent="0.25">
      <c r="A93" s="34" t="s">
        <v>96</v>
      </c>
      <c r="B93" s="27">
        <f t="shared" si="43"/>
        <v>9000</v>
      </c>
      <c r="C93" s="27">
        <f t="shared" si="43"/>
        <v>9000</v>
      </c>
      <c r="D93" s="27">
        <f t="shared" si="42"/>
        <v>0</v>
      </c>
      <c r="E93" s="27"/>
      <c r="F93" s="27"/>
      <c r="G93" s="27">
        <f t="shared" si="44"/>
        <v>0</v>
      </c>
      <c r="H93" s="27"/>
      <c r="I93" s="27"/>
      <c r="J93" s="27">
        <f t="shared" si="45"/>
        <v>0</v>
      </c>
      <c r="K93" s="27">
        <v>9000</v>
      </c>
      <c r="L93" s="27">
        <v>9000</v>
      </c>
      <c r="M93" s="27">
        <f t="shared" si="46"/>
        <v>0</v>
      </c>
      <c r="N93" s="27"/>
      <c r="O93" s="27"/>
      <c r="P93" s="27">
        <f t="shared" si="47"/>
        <v>0</v>
      </c>
      <c r="Q93" s="27"/>
      <c r="R93" s="27"/>
      <c r="S93" s="27">
        <f t="shared" si="48"/>
        <v>0</v>
      </c>
      <c r="T93" s="27"/>
      <c r="U93" s="27"/>
      <c r="V93" s="27">
        <f t="shared" si="49"/>
        <v>0</v>
      </c>
      <c r="W93" s="27"/>
      <c r="X93" s="27"/>
      <c r="Y93" s="27">
        <f t="shared" si="50"/>
        <v>0</v>
      </c>
      <c r="Z93" s="27"/>
      <c r="AA93" s="27"/>
      <c r="AB93" s="27">
        <f t="shared" si="51"/>
        <v>0</v>
      </c>
    </row>
    <row r="94" spans="1:28" s="21" customFormat="1" x14ac:dyDescent="0.25">
      <c r="A94" s="34" t="s">
        <v>97</v>
      </c>
      <c r="B94" s="27">
        <f t="shared" si="43"/>
        <v>5500</v>
      </c>
      <c r="C94" s="27">
        <f t="shared" si="43"/>
        <v>5500</v>
      </c>
      <c r="D94" s="27">
        <f t="shared" si="42"/>
        <v>0</v>
      </c>
      <c r="E94" s="27"/>
      <c r="F94" s="27"/>
      <c r="G94" s="27">
        <f t="shared" si="44"/>
        <v>0</v>
      </c>
      <c r="H94" s="27"/>
      <c r="I94" s="27"/>
      <c r="J94" s="27">
        <f t="shared" si="45"/>
        <v>0</v>
      </c>
      <c r="K94" s="27">
        <v>5500</v>
      </c>
      <c r="L94" s="27">
        <v>5500</v>
      </c>
      <c r="M94" s="27">
        <f t="shared" si="46"/>
        <v>0</v>
      </c>
      <c r="N94" s="27"/>
      <c r="O94" s="27"/>
      <c r="P94" s="27">
        <f t="shared" si="47"/>
        <v>0</v>
      </c>
      <c r="Q94" s="27"/>
      <c r="R94" s="27"/>
      <c r="S94" s="27">
        <f t="shared" si="48"/>
        <v>0</v>
      </c>
      <c r="T94" s="27"/>
      <c r="U94" s="27"/>
      <c r="V94" s="27">
        <f t="shared" si="49"/>
        <v>0</v>
      </c>
      <c r="W94" s="27"/>
      <c r="X94" s="27"/>
      <c r="Y94" s="27">
        <f t="shared" si="50"/>
        <v>0</v>
      </c>
      <c r="Z94" s="27"/>
      <c r="AA94" s="27"/>
      <c r="AB94" s="27">
        <f t="shared" si="51"/>
        <v>0</v>
      </c>
    </row>
    <row r="95" spans="1:28" s="21" customFormat="1" ht="31.5" x14ac:dyDescent="0.25">
      <c r="A95" s="34" t="s">
        <v>98</v>
      </c>
      <c r="B95" s="27">
        <f t="shared" si="43"/>
        <v>8727</v>
      </c>
      <c r="C95" s="27">
        <f t="shared" si="43"/>
        <v>8727</v>
      </c>
      <c r="D95" s="27">
        <f t="shared" si="42"/>
        <v>0</v>
      </c>
      <c r="E95" s="27"/>
      <c r="F95" s="27"/>
      <c r="G95" s="27">
        <f t="shared" si="44"/>
        <v>0</v>
      </c>
      <c r="H95" s="27"/>
      <c r="I95" s="27"/>
      <c r="J95" s="27">
        <f t="shared" si="45"/>
        <v>0</v>
      </c>
      <c r="K95" s="27">
        <f>2000+1227+5500</f>
        <v>8727</v>
      </c>
      <c r="L95" s="27">
        <f>2000+1227+5500</f>
        <v>8727</v>
      </c>
      <c r="M95" s="27">
        <f t="shared" si="46"/>
        <v>0</v>
      </c>
      <c r="N95" s="27"/>
      <c r="O95" s="27"/>
      <c r="P95" s="27">
        <f t="shared" si="47"/>
        <v>0</v>
      </c>
      <c r="Q95" s="27"/>
      <c r="R95" s="27"/>
      <c r="S95" s="27">
        <f t="shared" si="48"/>
        <v>0</v>
      </c>
      <c r="T95" s="27"/>
      <c r="U95" s="27"/>
      <c r="V95" s="27">
        <f t="shared" si="49"/>
        <v>0</v>
      </c>
      <c r="W95" s="27"/>
      <c r="X95" s="27"/>
      <c r="Y95" s="27">
        <f t="shared" si="50"/>
        <v>0</v>
      </c>
      <c r="Z95" s="27"/>
      <c r="AA95" s="27"/>
      <c r="AB95" s="27">
        <f t="shared" si="51"/>
        <v>0</v>
      </c>
    </row>
    <row r="96" spans="1:28" s="21" customFormat="1" x14ac:dyDescent="0.25">
      <c r="A96" s="34" t="s">
        <v>99</v>
      </c>
      <c r="B96" s="27">
        <f t="shared" si="43"/>
        <v>5500</v>
      </c>
      <c r="C96" s="27">
        <f t="shared" si="43"/>
        <v>5500</v>
      </c>
      <c r="D96" s="27">
        <f t="shared" si="42"/>
        <v>0</v>
      </c>
      <c r="E96" s="27"/>
      <c r="F96" s="27"/>
      <c r="G96" s="27">
        <f t="shared" si="44"/>
        <v>0</v>
      </c>
      <c r="H96" s="27"/>
      <c r="I96" s="27"/>
      <c r="J96" s="27">
        <f t="shared" si="45"/>
        <v>0</v>
      </c>
      <c r="K96" s="27">
        <v>5500</v>
      </c>
      <c r="L96" s="27">
        <v>5500</v>
      </c>
      <c r="M96" s="27">
        <f t="shared" si="46"/>
        <v>0</v>
      </c>
      <c r="N96" s="27"/>
      <c r="O96" s="27"/>
      <c r="P96" s="27">
        <f t="shared" si="47"/>
        <v>0</v>
      </c>
      <c r="Q96" s="27"/>
      <c r="R96" s="27"/>
      <c r="S96" s="27">
        <f t="shared" si="48"/>
        <v>0</v>
      </c>
      <c r="T96" s="27"/>
      <c r="U96" s="27"/>
      <c r="V96" s="27">
        <f t="shared" si="49"/>
        <v>0</v>
      </c>
      <c r="W96" s="27"/>
      <c r="X96" s="27"/>
      <c r="Y96" s="27">
        <f t="shared" si="50"/>
        <v>0</v>
      </c>
      <c r="Z96" s="27"/>
      <c r="AA96" s="27"/>
      <c r="AB96" s="27">
        <f t="shared" si="51"/>
        <v>0</v>
      </c>
    </row>
    <row r="97" spans="1:28" s="21" customFormat="1" x14ac:dyDescent="0.25">
      <c r="A97" s="34" t="s">
        <v>100</v>
      </c>
      <c r="B97" s="27">
        <f t="shared" si="43"/>
        <v>4500</v>
      </c>
      <c r="C97" s="27">
        <f t="shared" si="43"/>
        <v>4500</v>
      </c>
      <c r="D97" s="27">
        <f t="shared" si="42"/>
        <v>0</v>
      </c>
      <c r="E97" s="27"/>
      <c r="F97" s="27"/>
      <c r="G97" s="27">
        <f t="shared" si="44"/>
        <v>0</v>
      </c>
      <c r="H97" s="27"/>
      <c r="I97" s="27"/>
      <c r="J97" s="27">
        <f t="shared" si="45"/>
        <v>0</v>
      </c>
      <c r="K97" s="27">
        <v>4500</v>
      </c>
      <c r="L97" s="27">
        <v>4500</v>
      </c>
      <c r="M97" s="27">
        <f t="shared" si="46"/>
        <v>0</v>
      </c>
      <c r="N97" s="27"/>
      <c r="O97" s="27"/>
      <c r="P97" s="27">
        <f t="shared" si="47"/>
        <v>0</v>
      </c>
      <c r="Q97" s="27"/>
      <c r="R97" s="27"/>
      <c r="S97" s="27">
        <f t="shared" si="48"/>
        <v>0</v>
      </c>
      <c r="T97" s="27"/>
      <c r="U97" s="27"/>
      <c r="V97" s="27">
        <f t="shared" si="49"/>
        <v>0</v>
      </c>
      <c r="W97" s="27"/>
      <c r="X97" s="27"/>
      <c r="Y97" s="27">
        <f t="shared" si="50"/>
        <v>0</v>
      </c>
      <c r="Z97" s="27"/>
      <c r="AA97" s="27"/>
      <c r="AB97" s="27">
        <f t="shared" si="51"/>
        <v>0</v>
      </c>
    </row>
    <row r="98" spans="1:28" s="21" customFormat="1" x14ac:dyDescent="0.25">
      <c r="A98" s="34" t="s">
        <v>101</v>
      </c>
      <c r="B98" s="27">
        <f t="shared" si="43"/>
        <v>4500</v>
      </c>
      <c r="C98" s="27">
        <f t="shared" si="43"/>
        <v>4500</v>
      </c>
      <c r="D98" s="27">
        <f t="shared" si="42"/>
        <v>0</v>
      </c>
      <c r="E98" s="27"/>
      <c r="F98" s="27"/>
      <c r="G98" s="27">
        <f t="shared" si="44"/>
        <v>0</v>
      </c>
      <c r="H98" s="27"/>
      <c r="I98" s="27"/>
      <c r="J98" s="27">
        <f t="shared" si="45"/>
        <v>0</v>
      </c>
      <c r="K98" s="27">
        <v>4500</v>
      </c>
      <c r="L98" s="27">
        <v>4500</v>
      </c>
      <c r="M98" s="27">
        <f t="shared" si="46"/>
        <v>0</v>
      </c>
      <c r="N98" s="27"/>
      <c r="O98" s="27"/>
      <c r="P98" s="27">
        <f t="shared" si="47"/>
        <v>0</v>
      </c>
      <c r="Q98" s="27"/>
      <c r="R98" s="27"/>
      <c r="S98" s="27">
        <f t="shared" si="48"/>
        <v>0</v>
      </c>
      <c r="T98" s="27"/>
      <c r="U98" s="27"/>
      <c r="V98" s="27">
        <f t="shared" si="49"/>
        <v>0</v>
      </c>
      <c r="W98" s="27"/>
      <c r="X98" s="27"/>
      <c r="Y98" s="27">
        <f t="shared" si="50"/>
        <v>0</v>
      </c>
      <c r="Z98" s="27"/>
      <c r="AA98" s="27"/>
      <c r="AB98" s="27">
        <f t="shared" si="51"/>
        <v>0</v>
      </c>
    </row>
    <row r="99" spans="1:28" s="21" customFormat="1" x14ac:dyDescent="0.25">
      <c r="A99" s="34" t="s">
        <v>102</v>
      </c>
      <c r="B99" s="27">
        <f t="shared" si="43"/>
        <v>14000</v>
      </c>
      <c r="C99" s="27">
        <f t="shared" si="43"/>
        <v>14000</v>
      </c>
      <c r="D99" s="27">
        <f t="shared" si="42"/>
        <v>0</v>
      </c>
      <c r="E99" s="27"/>
      <c r="F99" s="27"/>
      <c r="G99" s="27">
        <f t="shared" si="44"/>
        <v>0</v>
      </c>
      <c r="H99" s="27"/>
      <c r="I99" s="27"/>
      <c r="J99" s="27">
        <f t="shared" si="45"/>
        <v>0</v>
      </c>
      <c r="K99" s="27">
        <v>14000</v>
      </c>
      <c r="L99" s="27">
        <v>14000</v>
      </c>
      <c r="M99" s="27">
        <f t="shared" si="46"/>
        <v>0</v>
      </c>
      <c r="N99" s="27"/>
      <c r="O99" s="27"/>
      <c r="P99" s="27">
        <f t="shared" si="47"/>
        <v>0</v>
      </c>
      <c r="Q99" s="27"/>
      <c r="R99" s="27"/>
      <c r="S99" s="27">
        <f t="shared" si="48"/>
        <v>0</v>
      </c>
      <c r="T99" s="27"/>
      <c r="U99" s="27"/>
      <c r="V99" s="27">
        <f t="shared" si="49"/>
        <v>0</v>
      </c>
      <c r="W99" s="27"/>
      <c r="X99" s="27"/>
      <c r="Y99" s="27">
        <f t="shared" si="50"/>
        <v>0</v>
      </c>
      <c r="Z99" s="27"/>
      <c r="AA99" s="27"/>
      <c r="AB99" s="27">
        <f t="shared" si="51"/>
        <v>0</v>
      </c>
    </row>
    <row r="100" spans="1:28" s="21" customFormat="1" x14ac:dyDescent="0.25">
      <c r="A100" s="34" t="s">
        <v>103</v>
      </c>
      <c r="B100" s="27">
        <f t="shared" si="43"/>
        <v>16600</v>
      </c>
      <c r="C100" s="27">
        <f t="shared" si="43"/>
        <v>16600</v>
      </c>
      <c r="D100" s="27">
        <f t="shared" si="42"/>
        <v>0</v>
      </c>
      <c r="E100" s="27"/>
      <c r="F100" s="27"/>
      <c r="G100" s="27">
        <f t="shared" si="44"/>
        <v>0</v>
      </c>
      <c r="H100" s="27">
        <v>3600</v>
      </c>
      <c r="I100" s="27">
        <v>3600</v>
      </c>
      <c r="J100" s="27">
        <f t="shared" si="45"/>
        <v>0</v>
      </c>
      <c r="K100" s="27">
        <v>13000</v>
      </c>
      <c r="L100" s="27">
        <v>13000</v>
      </c>
      <c r="M100" s="27">
        <f t="shared" si="46"/>
        <v>0</v>
      </c>
      <c r="N100" s="27"/>
      <c r="O100" s="27"/>
      <c r="P100" s="27">
        <f t="shared" si="47"/>
        <v>0</v>
      </c>
      <c r="Q100" s="27"/>
      <c r="R100" s="27"/>
      <c r="S100" s="27">
        <f t="shared" si="48"/>
        <v>0</v>
      </c>
      <c r="T100" s="27"/>
      <c r="U100" s="27"/>
      <c r="V100" s="27">
        <f t="shared" si="49"/>
        <v>0</v>
      </c>
      <c r="W100" s="27"/>
      <c r="X100" s="27"/>
      <c r="Y100" s="27">
        <f t="shared" si="50"/>
        <v>0</v>
      </c>
      <c r="Z100" s="27"/>
      <c r="AA100" s="27"/>
      <c r="AB100" s="27">
        <f t="shared" si="51"/>
        <v>0</v>
      </c>
    </row>
    <row r="101" spans="1:28" s="21" customFormat="1" x14ac:dyDescent="0.25">
      <c r="A101" s="34" t="s">
        <v>104</v>
      </c>
      <c r="B101" s="27">
        <f t="shared" si="43"/>
        <v>13000</v>
      </c>
      <c r="C101" s="27">
        <f t="shared" si="43"/>
        <v>13000</v>
      </c>
      <c r="D101" s="27">
        <f t="shared" si="42"/>
        <v>0</v>
      </c>
      <c r="E101" s="27"/>
      <c r="F101" s="27"/>
      <c r="G101" s="27">
        <f t="shared" si="44"/>
        <v>0</v>
      </c>
      <c r="H101" s="27"/>
      <c r="I101" s="27"/>
      <c r="J101" s="27">
        <f t="shared" si="45"/>
        <v>0</v>
      </c>
      <c r="K101" s="27">
        <v>13000</v>
      </c>
      <c r="L101" s="27">
        <v>13000</v>
      </c>
      <c r="M101" s="27">
        <f t="shared" si="46"/>
        <v>0</v>
      </c>
      <c r="N101" s="27"/>
      <c r="O101" s="27"/>
      <c r="P101" s="27">
        <f t="shared" si="47"/>
        <v>0</v>
      </c>
      <c r="Q101" s="27"/>
      <c r="R101" s="27"/>
      <c r="S101" s="27">
        <f t="shared" si="48"/>
        <v>0</v>
      </c>
      <c r="T101" s="27"/>
      <c r="U101" s="27"/>
      <c r="V101" s="27">
        <f t="shared" si="49"/>
        <v>0</v>
      </c>
      <c r="W101" s="27"/>
      <c r="X101" s="27"/>
      <c r="Y101" s="27">
        <f t="shared" si="50"/>
        <v>0</v>
      </c>
      <c r="Z101" s="27"/>
      <c r="AA101" s="27"/>
      <c r="AB101" s="27">
        <f t="shared" si="51"/>
        <v>0</v>
      </c>
    </row>
    <row r="102" spans="1:28" s="21" customFormat="1" x14ac:dyDescent="0.25">
      <c r="A102" s="34" t="s">
        <v>105</v>
      </c>
      <c r="B102" s="27">
        <f t="shared" si="43"/>
        <v>14355</v>
      </c>
      <c r="C102" s="27">
        <f t="shared" si="43"/>
        <v>14355</v>
      </c>
      <c r="D102" s="27">
        <f t="shared" si="42"/>
        <v>0</v>
      </c>
      <c r="E102" s="27"/>
      <c r="F102" s="27"/>
      <c r="G102" s="27">
        <f t="shared" si="44"/>
        <v>0</v>
      </c>
      <c r="H102" s="27">
        <v>1355</v>
      </c>
      <c r="I102" s="27">
        <v>1355</v>
      </c>
      <c r="J102" s="27">
        <f t="shared" si="45"/>
        <v>0</v>
      </c>
      <c r="K102" s="27">
        <v>13000</v>
      </c>
      <c r="L102" s="27">
        <v>13000</v>
      </c>
      <c r="M102" s="27">
        <f t="shared" si="46"/>
        <v>0</v>
      </c>
      <c r="N102" s="27"/>
      <c r="O102" s="27"/>
      <c r="P102" s="27">
        <f t="shared" si="47"/>
        <v>0</v>
      </c>
      <c r="Q102" s="27"/>
      <c r="R102" s="27"/>
      <c r="S102" s="27">
        <f t="shared" si="48"/>
        <v>0</v>
      </c>
      <c r="T102" s="27"/>
      <c r="U102" s="27"/>
      <c r="V102" s="27">
        <f t="shared" si="49"/>
        <v>0</v>
      </c>
      <c r="W102" s="27"/>
      <c r="X102" s="27"/>
      <c r="Y102" s="27">
        <f t="shared" si="50"/>
        <v>0</v>
      </c>
      <c r="Z102" s="27"/>
      <c r="AA102" s="27"/>
      <c r="AB102" s="27">
        <f t="shared" si="51"/>
        <v>0</v>
      </c>
    </row>
    <row r="103" spans="1:28" s="18" customFormat="1" ht="63" x14ac:dyDescent="0.25">
      <c r="A103" s="33" t="s">
        <v>106</v>
      </c>
      <c r="B103" s="20">
        <f t="shared" si="43"/>
        <v>405959</v>
      </c>
      <c r="C103" s="20">
        <f t="shared" si="43"/>
        <v>405959</v>
      </c>
      <c r="D103" s="20">
        <f t="shared" si="42"/>
        <v>0</v>
      </c>
      <c r="E103" s="20">
        <f>SUM(E104:E138)</f>
        <v>0</v>
      </c>
      <c r="F103" s="20">
        <f>SUM(F104:F138)</f>
        <v>0</v>
      </c>
      <c r="G103" s="20">
        <f t="shared" si="44"/>
        <v>0</v>
      </c>
      <c r="H103" s="20">
        <f>SUM(H104:H138)</f>
        <v>0</v>
      </c>
      <c r="I103" s="20">
        <f>SUM(I104:I138)</f>
        <v>0</v>
      </c>
      <c r="J103" s="20">
        <f t="shared" si="45"/>
        <v>0</v>
      </c>
      <c r="K103" s="20">
        <f>SUM(K104:K138)</f>
        <v>405959</v>
      </c>
      <c r="L103" s="20">
        <f>SUM(L104:L138)</f>
        <v>405959</v>
      </c>
      <c r="M103" s="20">
        <f t="shared" si="46"/>
        <v>0</v>
      </c>
      <c r="N103" s="20">
        <f>SUM(N104:N138)</f>
        <v>0</v>
      </c>
      <c r="O103" s="20">
        <f>SUM(O104:O138)</f>
        <v>0</v>
      </c>
      <c r="P103" s="20">
        <f t="shared" si="47"/>
        <v>0</v>
      </c>
      <c r="Q103" s="20">
        <f>SUM(Q104:Q138)</f>
        <v>0</v>
      </c>
      <c r="R103" s="20">
        <f>SUM(R104:R138)</f>
        <v>0</v>
      </c>
      <c r="S103" s="20">
        <f t="shared" si="48"/>
        <v>0</v>
      </c>
      <c r="T103" s="20">
        <f>SUM(T104:T138)</f>
        <v>0</v>
      </c>
      <c r="U103" s="20">
        <f>SUM(U104:U138)</f>
        <v>0</v>
      </c>
      <c r="V103" s="20">
        <f t="shared" si="49"/>
        <v>0</v>
      </c>
      <c r="W103" s="20">
        <f>SUM(W104:W138)</f>
        <v>0</v>
      </c>
      <c r="X103" s="20">
        <f>SUM(X104:X138)</f>
        <v>0</v>
      </c>
      <c r="Y103" s="20">
        <f t="shared" si="50"/>
        <v>0</v>
      </c>
      <c r="Z103" s="20">
        <f>SUM(Z104:Z138)</f>
        <v>0</v>
      </c>
      <c r="AA103" s="20">
        <f>SUM(AA104:AA138)</f>
        <v>0</v>
      </c>
      <c r="AB103" s="20">
        <f t="shared" si="51"/>
        <v>0</v>
      </c>
    </row>
    <row r="104" spans="1:28" s="21" customFormat="1" x14ac:dyDescent="0.25">
      <c r="A104" s="34" t="s">
        <v>107</v>
      </c>
      <c r="B104" s="27">
        <f t="shared" si="43"/>
        <v>15999</v>
      </c>
      <c r="C104" s="27">
        <f t="shared" si="43"/>
        <v>15999</v>
      </c>
      <c r="D104" s="27">
        <f t="shared" si="42"/>
        <v>0</v>
      </c>
      <c r="E104" s="27"/>
      <c r="F104" s="27"/>
      <c r="G104" s="27">
        <f t="shared" si="44"/>
        <v>0</v>
      </c>
      <c r="H104" s="27"/>
      <c r="I104" s="27"/>
      <c r="J104" s="27">
        <f t="shared" si="45"/>
        <v>0</v>
      </c>
      <c r="K104" s="27">
        <v>15999</v>
      </c>
      <c r="L104" s="27">
        <v>15999</v>
      </c>
      <c r="M104" s="27">
        <f t="shared" si="46"/>
        <v>0</v>
      </c>
      <c r="N104" s="27"/>
      <c r="O104" s="27"/>
      <c r="P104" s="27">
        <f t="shared" si="47"/>
        <v>0</v>
      </c>
      <c r="Q104" s="27"/>
      <c r="R104" s="27"/>
      <c r="S104" s="27">
        <f t="shared" si="48"/>
        <v>0</v>
      </c>
      <c r="T104" s="27"/>
      <c r="U104" s="27"/>
      <c r="V104" s="27">
        <f t="shared" si="49"/>
        <v>0</v>
      </c>
      <c r="W104" s="27"/>
      <c r="X104" s="27"/>
      <c r="Y104" s="27">
        <f t="shared" si="50"/>
        <v>0</v>
      </c>
      <c r="Z104" s="27"/>
      <c r="AA104" s="27"/>
      <c r="AB104" s="27">
        <f t="shared" si="51"/>
        <v>0</v>
      </c>
    </row>
    <row r="105" spans="1:28" s="21" customFormat="1" x14ac:dyDescent="0.25">
      <c r="A105" s="34" t="s">
        <v>71</v>
      </c>
      <c r="B105" s="27">
        <f t="shared" si="43"/>
        <v>15999</v>
      </c>
      <c r="C105" s="27">
        <f t="shared" si="43"/>
        <v>15999</v>
      </c>
      <c r="D105" s="27">
        <f t="shared" si="42"/>
        <v>0</v>
      </c>
      <c r="E105" s="27"/>
      <c r="F105" s="27"/>
      <c r="G105" s="27">
        <f t="shared" si="44"/>
        <v>0</v>
      </c>
      <c r="H105" s="27"/>
      <c r="I105" s="27"/>
      <c r="J105" s="27">
        <f t="shared" si="45"/>
        <v>0</v>
      </c>
      <c r="K105" s="27">
        <v>15999</v>
      </c>
      <c r="L105" s="27">
        <v>15999</v>
      </c>
      <c r="M105" s="27">
        <f t="shared" si="46"/>
        <v>0</v>
      </c>
      <c r="N105" s="27"/>
      <c r="O105" s="27"/>
      <c r="P105" s="27">
        <f t="shared" si="47"/>
        <v>0</v>
      </c>
      <c r="Q105" s="27"/>
      <c r="R105" s="27"/>
      <c r="S105" s="27">
        <f t="shared" si="48"/>
        <v>0</v>
      </c>
      <c r="T105" s="27"/>
      <c r="U105" s="27"/>
      <c r="V105" s="27">
        <f t="shared" si="49"/>
        <v>0</v>
      </c>
      <c r="W105" s="27"/>
      <c r="X105" s="27"/>
      <c r="Y105" s="27">
        <f t="shared" si="50"/>
        <v>0</v>
      </c>
      <c r="Z105" s="27"/>
      <c r="AA105" s="27"/>
      <c r="AB105" s="27">
        <f t="shared" si="51"/>
        <v>0</v>
      </c>
    </row>
    <row r="106" spans="1:28" s="21" customFormat="1" x14ac:dyDescent="0.25">
      <c r="A106" s="34" t="s">
        <v>73</v>
      </c>
      <c r="B106" s="27">
        <f t="shared" si="43"/>
        <v>11000</v>
      </c>
      <c r="C106" s="27">
        <f t="shared" si="43"/>
        <v>11000</v>
      </c>
      <c r="D106" s="27">
        <f t="shared" si="42"/>
        <v>0</v>
      </c>
      <c r="E106" s="27"/>
      <c r="F106" s="27"/>
      <c r="G106" s="27">
        <f t="shared" si="44"/>
        <v>0</v>
      </c>
      <c r="H106" s="27"/>
      <c r="I106" s="27"/>
      <c r="J106" s="27">
        <f t="shared" si="45"/>
        <v>0</v>
      </c>
      <c r="K106" s="27">
        <v>11000</v>
      </c>
      <c r="L106" s="27">
        <v>11000</v>
      </c>
      <c r="M106" s="27">
        <f t="shared" si="46"/>
        <v>0</v>
      </c>
      <c r="N106" s="27"/>
      <c r="O106" s="27"/>
      <c r="P106" s="27">
        <f t="shared" si="47"/>
        <v>0</v>
      </c>
      <c r="Q106" s="27"/>
      <c r="R106" s="27"/>
      <c r="S106" s="27">
        <f t="shared" si="48"/>
        <v>0</v>
      </c>
      <c r="T106" s="27"/>
      <c r="U106" s="27"/>
      <c r="V106" s="27">
        <f t="shared" si="49"/>
        <v>0</v>
      </c>
      <c r="W106" s="27"/>
      <c r="X106" s="27"/>
      <c r="Y106" s="27">
        <f t="shared" si="50"/>
        <v>0</v>
      </c>
      <c r="Z106" s="27"/>
      <c r="AA106" s="27"/>
      <c r="AB106" s="27">
        <f t="shared" si="51"/>
        <v>0</v>
      </c>
    </row>
    <row r="107" spans="1:28" s="21" customFormat="1" x14ac:dyDescent="0.25">
      <c r="A107" s="34" t="s">
        <v>74</v>
      </c>
      <c r="B107" s="27">
        <f t="shared" si="43"/>
        <v>10998</v>
      </c>
      <c r="C107" s="27">
        <f t="shared" si="43"/>
        <v>10998</v>
      </c>
      <c r="D107" s="27">
        <f t="shared" si="42"/>
        <v>0</v>
      </c>
      <c r="E107" s="27"/>
      <c r="F107" s="27"/>
      <c r="G107" s="27">
        <f t="shared" si="44"/>
        <v>0</v>
      </c>
      <c r="H107" s="27"/>
      <c r="I107" s="27"/>
      <c r="J107" s="27">
        <f t="shared" si="45"/>
        <v>0</v>
      </c>
      <c r="K107" s="27">
        <v>10998</v>
      </c>
      <c r="L107" s="27">
        <v>10998</v>
      </c>
      <c r="M107" s="27">
        <f t="shared" si="46"/>
        <v>0</v>
      </c>
      <c r="N107" s="27"/>
      <c r="O107" s="27"/>
      <c r="P107" s="27">
        <f t="shared" si="47"/>
        <v>0</v>
      </c>
      <c r="Q107" s="27"/>
      <c r="R107" s="27"/>
      <c r="S107" s="27">
        <f t="shared" si="48"/>
        <v>0</v>
      </c>
      <c r="T107" s="27"/>
      <c r="U107" s="27"/>
      <c r="V107" s="27">
        <f t="shared" si="49"/>
        <v>0</v>
      </c>
      <c r="W107" s="27"/>
      <c r="X107" s="27"/>
      <c r="Y107" s="27">
        <f t="shared" si="50"/>
        <v>0</v>
      </c>
      <c r="Z107" s="27"/>
      <c r="AA107" s="27"/>
      <c r="AB107" s="27">
        <f t="shared" si="51"/>
        <v>0</v>
      </c>
    </row>
    <row r="108" spans="1:28" s="21" customFormat="1" x14ac:dyDescent="0.25">
      <c r="A108" s="34" t="s">
        <v>75</v>
      </c>
      <c r="B108" s="27">
        <f t="shared" si="43"/>
        <v>0</v>
      </c>
      <c r="C108" s="27">
        <f t="shared" si="43"/>
        <v>0</v>
      </c>
      <c r="D108" s="27">
        <f t="shared" si="42"/>
        <v>0</v>
      </c>
      <c r="E108" s="27"/>
      <c r="F108" s="27"/>
      <c r="G108" s="27">
        <f t="shared" si="44"/>
        <v>0</v>
      </c>
      <c r="H108" s="27"/>
      <c r="I108" s="27"/>
      <c r="J108" s="27">
        <f t="shared" si="45"/>
        <v>0</v>
      </c>
      <c r="K108" s="27"/>
      <c r="L108" s="27"/>
      <c r="M108" s="27">
        <f t="shared" si="46"/>
        <v>0</v>
      </c>
      <c r="N108" s="27"/>
      <c r="O108" s="27"/>
      <c r="P108" s="27">
        <f t="shared" si="47"/>
        <v>0</v>
      </c>
      <c r="Q108" s="27"/>
      <c r="R108" s="27"/>
      <c r="S108" s="27">
        <f t="shared" si="48"/>
        <v>0</v>
      </c>
      <c r="T108" s="27"/>
      <c r="U108" s="27"/>
      <c r="V108" s="27">
        <f t="shared" si="49"/>
        <v>0</v>
      </c>
      <c r="W108" s="27"/>
      <c r="X108" s="27"/>
      <c r="Y108" s="27">
        <f t="shared" si="50"/>
        <v>0</v>
      </c>
      <c r="Z108" s="27"/>
      <c r="AA108" s="27"/>
      <c r="AB108" s="27">
        <f t="shared" si="51"/>
        <v>0</v>
      </c>
    </row>
    <row r="109" spans="1:28" s="21" customFormat="1" x14ac:dyDescent="0.25">
      <c r="A109" s="34" t="s">
        <v>76</v>
      </c>
      <c r="B109" s="27">
        <f t="shared" si="43"/>
        <v>14999</v>
      </c>
      <c r="C109" s="27">
        <f t="shared" si="43"/>
        <v>14999</v>
      </c>
      <c r="D109" s="27">
        <f t="shared" si="42"/>
        <v>0</v>
      </c>
      <c r="E109" s="27"/>
      <c r="F109" s="27"/>
      <c r="G109" s="27">
        <f t="shared" si="44"/>
        <v>0</v>
      </c>
      <c r="H109" s="27"/>
      <c r="I109" s="27"/>
      <c r="J109" s="27">
        <f t="shared" si="45"/>
        <v>0</v>
      </c>
      <c r="K109" s="27">
        <v>14999</v>
      </c>
      <c r="L109" s="27">
        <v>14999</v>
      </c>
      <c r="M109" s="27">
        <f t="shared" si="46"/>
        <v>0</v>
      </c>
      <c r="N109" s="27"/>
      <c r="O109" s="27"/>
      <c r="P109" s="27">
        <f t="shared" si="47"/>
        <v>0</v>
      </c>
      <c r="Q109" s="27"/>
      <c r="R109" s="27"/>
      <c r="S109" s="27">
        <f t="shared" si="48"/>
        <v>0</v>
      </c>
      <c r="T109" s="27"/>
      <c r="U109" s="27"/>
      <c r="V109" s="27">
        <f t="shared" si="49"/>
        <v>0</v>
      </c>
      <c r="W109" s="27"/>
      <c r="X109" s="27"/>
      <c r="Y109" s="27">
        <f t="shared" si="50"/>
        <v>0</v>
      </c>
      <c r="Z109" s="27"/>
      <c r="AA109" s="27"/>
      <c r="AB109" s="27">
        <f t="shared" si="51"/>
        <v>0</v>
      </c>
    </row>
    <row r="110" spans="1:28" s="21" customFormat="1" x14ac:dyDescent="0.25">
      <c r="A110" s="34" t="s">
        <v>108</v>
      </c>
      <c r="B110" s="27">
        <f t="shared" si="43"/>
        <v>13998</v>
      </c>
      <c r="C110" s="27">
        <f t="shared" si="43"/>
        <v>13998</v>
      </c>
      <c r="D110" s="27">
        <f t="shared" si="42"/>
        <v>0</v>
      </c>
      <c r="E110" s="27"/>
      <c r="F110" s="27"/>
      <c r="G110" s="27">
        <f t="shared" si="44"/>
        <v>0</v>
      </c>
      <c r="H110" s="27"/>
      <c r="I110" s="27"/>
      <c r="J110" s="27">
        <f t="shared" si="45"/>
        <v>0</v>
      </c>
      <c r="K110" s="27">
        <v>13998</v>
      </c>
      <c r="L110" s="27">
        <v>13998</v>
      </c>
      <c r="M110" s="27">
        <f t="shared" si="46"/>
        <v>0</v>
      </c>
      <c r="N110" s="27"/>
      <c r="O110" s="27"/>
      <c r="P110" s="27">
        <f t="shared" si="47"/>
        <v>0</v>
      </c>
      <c r="Q110" s="27"/>
      <c r="R110" s="27"/>
      <c r="S110" s="27">
        <f t="shared" si="48"/>
        <v>0</v>
      </c>
      <c r="T110" s="27"/>
      <c r="U110" s="27"/>
      <c r="V110" s="27">
        <f t="shared" si="49"/>
        <v>0</v>
      </c>
      <c r="W110" s="27"/>
      <c r="X110" s="27"/>
      <c r="Y110" s="27">
        <f t="shared" si="50"/>
        <v>0</v>
      </c>
      <c r="Z110" s="27"/>
      <c r="AA110" s="27"/>
      <c r="AB110" s="27">
        <f t="shared" si="51"/>
        <v>0</v>
      </c>
    </row>
    <row r="111" spans="1:28" s="21" customFormat="1" x14ac:dyDescent="0.25">
      <c r="A111" s="34" t="s">
        <v>78</v>
      </c>
      <c r="B111" s="27">
        <f t="shared" si="43"/>
        <v>10998</v>
      </c>
      <c r="C111" s="27">
        <f t="shared" si="43"/>
        <v>10998</v>
      </c>
      <c r="D111" s="27">
        <f t="shared" si="42"/>
        <v>0</v>
      </c>
      <c r="E111" s="27"/>
      <c r="F111" s="27"/>
      <c r="G111" s="27">
        <f t="shared" si="44"/>
        <v>0</v>
      </c>
      <c r="H111" s="27"/>
      <c r="I111" s="27"/>
      <c r="J111" s="27">
        <f t="shared" si="45"/>
        <v>0</v>
      </c>
      <c r="K111" s="27">
        <v>10998</v>
      </c>
      <c r="L111" s="27">
        <v>10998</v>
      </c>
      <c r="M111" s="27">
        <f t="shared" si="46"/>
        <v>0</v>
      </c>
      <c r="N111" s="27"/>
      <c r="O111" s="27"/>
      <c r="P111" s="27">
        <f t="shared" si="47"/>
        <v>0</v>
      </c>
      <c r="Q111" s="27"/>
      <c r="R111" s="27"/>
      <c r="S111" s="27">
        <f t="shared" si="48"/>
        <v>0</v>
      </c>
      <c r="T111" s="27"/>
      <c r="U111" s="27"/>
      <c r="V111" s="27">
        <f t="shared" si="49"/>
        <v>0</v>
      </c>
      <c r="W111" s="27"/>
      <c r="X111" s="27"/>
      <c r="Y111" s="27">
        <f t="shared" si="50"/>
        <v>0</v>
      </c>
      <c r="Z111" s="27"/>
      <c r="AA111" s="27"/>
      <c r="AB111" s="27">
        <f t="shared" si="51"/>
        <v>0</v>
      </c>
    </row>
    <row r="112" spans="1:28" s="21" customFormat="1" x14ac:dyDescent="0.25">
      <c r="A112" s="34" t="s">
        <v>109</v>
      </c>
      <c r="B112" s="27">
        <f t="shared" si="43"/>
        <v>13998</v>
      </c>
      <c r="C112" s="27">
        <f t="shared" si="43"/>
        <v>13998</v>
      </c>
      <c r="D112" s="27">
        <f t="shared" si="42"/>
        <v>0</v>
      </c>
      <c r="E112" s="27"/>
      <c r="F112" s="27"/>
      <c r="G112" s="27">
        <f t="shared" si="44"/>
        <v>0</v>
      </c>
      <c r="H112" s="27"/>
      <c r="I112" s="27"/>
      <c r="J112" s="27">
        <f t="shared" si="45"/>
        <v>0</v>
      </c>
      <c r="K112" s="27">
        <v>13998</v>
      </c>
      <c r="L112" s="27">
        <v>13998</v>
      </c>
      <c r="M112" s="27">
        <f t="shared" si="46"/>
        <v>0</v>
      </c>
      <c r="N112" s="27"/>
      <c r="O112" s="27"/>
      <c r="P112" s="27">
        <f t="shared" si="47"/>
        <v>0</v>
      </c>
      <c r="Q112" s="27"/>
      <c r="R112" s="27"/>
      <c r="S112" s="27">
        <f t="shared" si="48"/>
        <v>0</v>
      </c>
      <c r="T112" s="27"/>
      <c r="U112" s="27"/>
      <c r="V112" s="27">
        <f t="shared" si="49"/>
        <v>0</v>
      </c>
      <c r="W112" s="27"/>
      <c r="X112" s="27"/>
      <c r="Y112" s="27">
        <f t="shared" si="50"/>
        <v>0</v>
      </c>
      <c r="Z112" s="27"/>
      <c r="AA112" s="27"/>
      <c r="AB112" s="27">
        <f t="shared" si="51"/>
        <v>0</v>
      </c>
    </row>
    <row r="113" spans="1:28" s="21" customFormat="1" x14ac:dyDescent="0.25">
      <c r="A113" s="34" t="s">
        <v>80</v>
      </c>
      <c r="B113" s="27">
        <f t="shared" si="43"/>
        <v>15999</v>
      </c>
      <c r="C113" s="27">
        <f t="shared" si="43"/>
        <v>15999</v>
      </c>
      <c r="D113" s="27">
        <f t="shared" si="42"/>
        <v>0</v>
      </c>
      <c r="E113" s="27"/>
      <c r="F113" s="27"/>
      <c r="G113" s="27">
        <f t="shared" si="44"/>
        <v>0</v>
      </c>
      <c r="H113" s="27"/>
      <c r="I113" s="27"/>
      <c r="J113" s="27">
        <f t="shared" si="45"/>
        <v>0</v>
      </c>
      <c r="K113" s="27">
        <v>15999</v>
      </c>
      <c r="L113" s="27">
        <v>15999</v>
      </c>
      <c r="M113" s="27">
        <f t="shared" si="46"/>
        <v>0</v>
      </c>
      <c r="N113" s="27"/>
      <c r="O113" s="27"/>
      <c r="P113" s="27">
        <f t="shared" si="47"/>
        <v>0</v>
      </c>
      <c r="Q113" s="27"/>
      <c r="R113" s="27"/>
      <c r="S113" s="27">
        <f t="shared" si="48"/>
        <v>0</v>
      </c>
      <c r="T113" s="27"/>
      <c r="U113" s="27"/>
      <c r="V113" s="27">
        <f t="shared" si="49"/>
        <v>0</v>
      </c>
      <c r="W113" s="27"/>
      <c r="X113" s="27"/>
      <c r="Y113" s="27">
        <f t="shared" si="50"/>
        <v>0</v>
      </c>
      <c r="Z113" s="27"/>
      <c r="AA113" s="27"/>
      <c r="AB113" s="27">
        <f t="shared" si="51"/>
        <v>0</v>
      </c>
    </row>
    <row r="114" spans="1:28" s="21" customFormat="1" x14ac:dyDescent="0.25">
      <c r="A114" s="34" t="s">
        <v>110</v>
      </c>
      <c r="B114" s="27">
        <f t="shared" si="43"/>
        <v>13998</v>
      </c>
      <c r="C114" s="27">
        <f t="shared" si="43"/>
        <v>13998</v>
      </c>
      <c r="D114" s="27">
        <f t="shared" si="42"/>
        <v>0</v>
      </c>
      <c r="E114" s="27"/>
      <c r="F114" s="27"/>
      <c r="G114" s="27">
        <f t="shared" si="44"/>
        <v>0</v>
      </c>
      <c r="H114" s="27"/>
      <c r="I114" s="27"/>
      <c r="J114" s="27">
        <f t="shared" si="45"/>
        <v>0</v>
      </c>
      <c r="K114" s="27">
        <v>13998</v>
      </c>
      <c r="L114" s="27">
        <v>13998</v>
      </c>
      <c r="M114" s="27">
        <f t="shared" si="46"/>
        <v>0</v>
      </c>
      <c r="N114" s="27"/>
      <c r="O114" s="27"/>
      <c r="P114" s="27">
        <f t="shared" si="47"/>
        <v>0</v>
      </c>
      <c r="Q114" s="27"/>
      <c r="R114" s="27"/>
      <c r="S114" s="27">
        <f t="shared" si="48"/>
        <v>0</v>
      </c>
      <c r="T114" s="27"/>
      <c r="U114" s="27"/>
      <c r="V114" s="27">
        <f t="shared" si="49"/>
        <v>0</v>
      </c>
      <c r="W114" s="27"/>
      <c r="X114" s="27"/>
      <c r="Y114" s="27">
        <f t="shared" si="50"/>
        <v>0</v>
      </c>
      <c r="Z114" s="27"/>
      <c r="AA114" s="27"/>
      <c r="AB114" s="27">
        <f t="shared" si="51"/>
        <v>0</v>
      </c>
    </row>
    <row r="115" spans="1:28" s="21" customFormat="1" x14ac:dyDescent="0.25">
      <c r="A115" s="34" t="s">
        <v>111</v>
      </c>
      <c r="B115" s="27">
        <f t="shared" si="43"/>
        <v>13998</v>
      </c>
      <c r="C115" s="27">
        <f t="shared" si="43"/>
        <v>13998</v>
      </c>
      <c r="D115" s="27">
        <f t="shared" si="42"/>
        <v>0</v>
      </c>
      <c r="E115" s="27"/>
      <c r="F115" s="27"/>
      <c r="G115" s="27">
        <f t="shared" si="44"/>
        <v>0</v>
      </c>
      <c r="H115" s="27"/>
      <c r="I115" s="27"/>
      <c r="J115" s="27">
        <f t="shared" si="45"/>
        <v>0</v>
      </c>
      <c r="K115" s="27">
        <v>13998</v>
      </c>
      <c r="L115" s="27">
        <v>13998</v>
      </c>
      <c r="M115" s="27">
        <f t="shared" si="46"/>
        <v>0</v>
      </c>
      <c r="N115" s="27"/>
      <c r="O115" s="27"/>
      <c r="P115" s="27">
        <f t="shared" si="47"/>
        <v>0</v>
      </c>
      <c r="Q115" s="27"/>
      <c r="R115" s="27"/>
      <c r="S115" s="27">
        <f t="shared" si="48"/>
        <v>0</v>
      </c>
      <c r="T115" s="27"/>
      <c r="U115" s="27"/>
      <c r="V115" s="27">
        <f t="shared" si="49"/>
        <v>0</v>
      </c>
      <c r="W115" s="27"/>
      <c r="X115" s="27"/>
      <c r="Y115" s="27">
        <f t="shared" si="50"/>
        <v>0</v>
      </c>
      <c r="Z115" s="27"/>
      <c r="AA115" s="27"/>
      <c r="AB115" s="27">
        <f t="shared" si="51"/>
        <v>0</v>
      </c>
    </row>
    <row r="116" spans="1:28" s="21" customFormat="1" x14ac:dyDescent="0.25">
      <c r="A116" s="34" t="s">
        <v>83</v>
      </c>
      <c r="B116" s="27">
        <f t="shared" si="43"/>
        <v>0</v>
      </c>
      <c r="C116" s="27">
        <f t="shared" si="43"/>
        <v>0</v>
      </c>
      <c r="D116" s="27">
        <f t="shared" si="42"/>
        <v>0</v>
      </c>
      <c r="E116" s="27"/>
      <c r="F116" s="27"/>
      <c r="G116" s="27">
        <f t="shared" si="44"/>
        <v>0</v>
      </c>
      <c r="H116" s="27"/>
      <c r="I116" s="27"/>
      <c r="J116" s="27">
        <f t="shared" si="45"/>
        <v>0</v>
      </c>
      <c r="K116" s="27"/>
      <c r="L116" s="27"/>
      <c r="M116" s="27">
        <f t="shared" si="46"/>
        <v>0</v>
      </c>
      <c r="N116" s="27"/>
      <c r="O116" s="27"/>
      <c r="P116" s="27">
        <f t="shared" si="47"/>
        <v>0</v>
      </c>
      <c r="Q116" s="27"/>
      <c r="R116" s="27"/>
      <c r="S116" s="27">
        <f t="shared" si="48"/>
        <v>0</v>
      </c>
      <c r="T116" s="27"/>
      <c r="U116" s="27"/>
      <c r="V116" s="27">
        <f t="shared" si="49"/>
        <v>0</v>
      </c>
      <c r="W116" s="27"/>
      <c r="X116" s="27"/>
      <c r="Y116" s="27">
        <f t="shared" si="50"/>
        <v>0</v>
      </c>
      <c r="Z116" s="27"/>
      <c r="AA116" s="27"/>
      <c r="AB116" s="27">
        <f t="shared" si="51"/>
        <v>0</v>
      </c>
    </row>
    <row r="117" spans="1:28" s="21" customFormat="1" x14ac:dyDescent="0.25">
      <c r="A117" s="34" t="s">
        <v>84</v>
      </c>
      <c r="B117" s="27">
        <f t="shared" si="43"/>
        <v>13998</v>
      </c>
      <c r="C117" s="27">
        <f t="shared" si="43"/>
        <v>13998</v>
      </c>
      <c r="D117" s="27">
        <f t="shared" si="42"/>
        <v>0</v>
      </c>
      <c r="E117" s="27"/>
      <c r="F117" s="27"/>
      <c r="G117" s="27">
        <f t="shared" si="44"/>
        <v>0</v>
      </c>
      <c r="H117" s="27"/>
      <c r="I117" s="27"/>
      <c r="J117" s="27">
        <f t="shared" si="45"/>
        <v>0</v>
      </c>
      <c r="K117" s="27">
        <v>13998</v>
      </c>
      <c r="L117" s="27">
        <v>13998</v>
      </c>
      <c r="M117" s="27">
        <f t="shared" si="46"/>
        <v>0</v>
      </c>
      <c r="N117" s="27"/>
      <c r="O117" s="27"/>
      <c r="P117" s="27">
        <f t="shared" si="47"/>
        <v>0</v>
      </c>
      <c r="Q117" s="27"/>
      <c r="R117" s="27"/>
      <c r="S117" s="27">
        <f t="shared" si="48"/>
        <v>0</v>
      </c>
      <c r="T117" s="27"/>
      <c r="U117" s="27"/>
      <c r="V117" s="27">
        <f t="shared" si="49"/>
        <v>0</v>
      </c>
      <c r="W117" s="27"/>
      <c r="X117" s="27"/>
      <c r="Y117" s="27">
        <f t="shared" si="50"/>
        <v>0</v>
      </c>
      <c r="Z117" s="27"/>
      <c r="AA117" s="27"/>
      <c r="AB117" s="27">
        <f t="shared" si="51"/>
        <v>0</v>
      </c>
    </row>
    <row r="118" spans="1:28" s="21" customFormat="1" x14ac:dyDescent="0.25">
      <c r="A118" s="34" t="s">
        <v>112</v>
      </c>
      <c r="B118" s="27">
        <f t="shared" si="43"/>
        <v>0</v>
      </c>
      <c r="C118" s="27">
        <f t="shared" si="43"/>
        <v>0</v>
      </c>
      <c r="D118" s="27">
        <f t="shared" si="42"/>
        <v>0</v>
      </c>
      <c r="E118" s="27"/>
      <c r="F118" s="27"/>
      <c r="G118" s="27">
        <f t="shared" si="44"/>
        <v>0</v>
      </c>
      <c r="H118" s="27"/>
      <c r="I118" s="27"/>
      <c r="J118" s="27">
        <f t="shared" si="45"/>
        <v>0</v>
      </c>
      <c r="K118" s="27"/>
      <c r="L118" s="27"/>
      <c r="M118" s="27">
        <f t="shared" si="46"/>
        <v>0</v>
      </c>
      <c r="N118" s="27"/>
      <c r="O118" s="27"/>
      <c r="P118" s="27">
        <f t="shared" si="47"/>
        <v>0</v>
      </c>
      <c r="Q118" s="27"/>
      <c r="R118" s="27"/>
      <c r="S118" s="27">
        <f t="shared" si="48"/>
        <v>0</v>
      </c>
      <c r="T118" s="27"/>
      <c r="U118" s="27"/>
      <c r="V118" s="27">
        <f t="shared" si="49"/>
        <v>0</v>
      </c>
      <c r="W118" s="27"/>
      <c r="X118" s="27"/>
      <c r="Y118" s="27">
        <f t="shared" si="50"/>
        <v>0</v>
      </c>
      <c r="Z118" s="27"/>
      <c r="AA118" s="27"/>
      <c r="AB118" s="27">
        <f t="shared" si="51"/>
        <v>0</v>
      </c>
    </row>
    <row r="119" spans="1:28" s="21" customFormat="1" x14ac:dyDescent="0.25">
      <c r="A119" s="34" t="s">
        <v>86</v>
      </c>
      <c r="B119" s="27">
        <f t="shared" si="43"/>
        <v>13998</v>
      </c>
      <c r="C119" s="27">
        <f t="shared" si="43"/>
        <v>13998</v>
      </c>
      <c r="D119" s="27">
        <f t="shared" si="42"/>
        <v>0</v>
      </c>
      <c r="E119" s="27"/>
      <c r="F119" s="27"/>
      <c r="G119" s="27">
        <f t="shared" si="44"/>
        <v>0</v>
      </c>
      <c r="H119" s="27"/>
      <c r="I119" s="27"/>
      <c r="J119" s="27">
        <f t="shared" si="45"/>
        <v>0</v>
      </c>
      <c r="K119" s="27">
        <v>13998</v>
      </c>
      <c r="L119" s="27">
        <v>13998</v>
      </c>
      <c r="M119" s="27">
        <f t="shared" si="46"/>
        <v>0</v>
      </c>
      <c r="N119" s="27"/>
      <c r="O119" s="27"/>
      <c r="P119" s="27">
        <f t="shared" si="47"/>
        <v>0</v>
      </c>
      <c r="Q119" s="27"/>
      <c r="R119" s="27"/>
      <c r="S119" s="27">
        <f t="shared" si="48"/>
        <v>0</v>
      </c>
      <c r="T119" s="27"/>
      <c r="U119" s="27"/>
      <c r="V119" s="27">
        <f t="shared" si="49"/>
        <v>0</v>
      </c>
      <c r="W119" s="27"/>
      <c r="X119" s="27"/>
      <c r="Y119" s="27">
        <f t="shared" si="50"/>
        <v>0</v>
      </c>
      <c r="Z119" s="27"/>
      <c r="AA119" s="27"/>
      <c r="AB119" s="27">
        <f t="shared" si="51"/>
        <v>0</v>
      </c>
    </row>
    <row r="120" spans="1:28" s="21" customFormat="1" x14ac:dyDescent="0.25">
      <c r="A120" s="34" t="s">
        <v>87</v>
      </c>
      <c r="B120" s="27">
        <f t="shared" si="43"/>
        <v>15999</v>
      </c>
      <c r="C120" s="27">
        <f t="shared" si="43"/>
        <v>15999</v>
      </c>
      <c r="D120" s="27">
        <f t="shared" si="42"/>
        <v>0</v>
      </c>
      <c r="E120" s="27"/>
      <c r="F120" s="27"/>
      <c r="G120" s="27">
        <f t="shared" si="44"/>
        <v>0</v>
      </c>
      <c r="H120" s="27"/>
      <c r="I120" s="27"/>
      <c r="J120" s="27">
        <f t="shared" si="45"/>
        <v>0</v>
      </c>
      <c r="K120" s="27">
        <v>15999</v>
      </c>
      <c r="L120" s="27">
        <v>15999</v>
      </c>
      <c r="M120" s="27">
        <f t="shared" si="46"/>
        <v>0</v>
      </c>
      <c r="N120" s="27"/>
      <c r="O120" s="27"/>
      <c r="P120" s="27">
        <f t="shared" si="47"/>
        <v>0</v>
      </c>
      <c r="Q120" s="27"/>
      <c r="R120" s="27"/>
      <c r="S120" s="27">
        <f t="shared" si="48"/>
        <v>0</v>
      </c>
      <c r="T120" s="27"/>
      <c r="U120" s="27"/>
      <c r="V120" s="27">
        <f t="shared" si="49"/>
        <v>0</v>
      </c>
      <c r="W120" s="27"/>
      <c r="X120" s="27"/>
      <c r="Y120" s="27">
        <f t="shared" si="50"/>
        <v>0</v>
      </c>
      <c r="Z120" s="27"/>
      <c r="AA120" s="27"/>
      <c r="AB120" s="27">
        <f t="shared" si="51"/>
        <v>0</v>
      </c>
    </row>
    <row r="121" spans="1:28" s="21" customFormat="1" x14ac:dyDescent="0.25">
      <c r="A121" s="34" t="s">
        <v>88</v>
      </c>
      <c r="B121" s="27">
        <f t="shared" si="43"/>
        <v>10998</v>
      </c>
      <c r="C121" s="27">
        <f t="shared" si="43"/>
        <v>10998</v>
      </c>
      <c r="D121" s="27">
        <f t="shared" si="42"/>
        <v>0</v>
      </c>
      <c r="E121" s="27"/>
      <c r="F121" s="27"/>
      <c r="G121" s="27">
        <f t="shared" si="44"/>
        <v>0</v>
      </c>
      <c r="H121" s="27"/>
      <c r="I121" s="27"/>
      <c r="J121" s="27">
        <f t="shared" si="45"/>
        <v>0</v>
      </c>
      <c r="K121" s="27">
        <v>10998</v>
      </c>
      <c r="L121" s="27">
        <v>10998</v>
      </c>
      <c r="M121" s="27">
        <f t="shared" si="46"/>
        <v>0</v>
      </c>
      <c r="N121" s="27"/>
      <c r="O121" s="27"/>
      <c r="P121" s="27">
        <f t="shared" si="47"/>
        <v>0</v>
      </c>
      <c r="Q121" s="27"/>
      <c r="R121" s="27"/>
      <c r="S121" s="27">
        <f t="shared" si="48"/>
        <v>0</v>
      </c>
      <c r="T121" s="27"/>
      <c r="U121" s="27"/>
      <c r="V121" s="27">
        <f t="shared" si="49"/>
        <v>0</v>
      </c>
      <c r="W121" s="27"/>
      <c r="X121" s="27"/>
      <c r="Y121" s="27">
        <f t="shared" si="50"/>
        <v>0</v>
      </c>
      <c r="Z121" s="27"/>
      <c r="AA121" s="27"/>
      <c r="AB121" s="27">
        <f t="shared" si="51"/>
        <v>0</v>
      </c>
    </row>
    <row r="122" spans="1:28" s="21" customFormat="1" x14ac:dyDescent="0.25">
      <c r="A122" s="34" t="s">
        <v>89</v>
      </c>
      <c r="B122" s="27">
        <f t="shared" si="43"/>
        <v>15999</v>
      </c>
      <c r="C122" s="27">
        <f t="shared" si="43"/>
        <v>15999</v>
      </c>
      <c r="D122" s="27">
        <f t="shared" si="42"/>
        <v>0</v>
      </c>
      <c r="E122" s="27"/>
      <c r="F122" s="27"/>
      <c r="G122" s="27">
        <f t="shared" si="44"/>
        <v>0</v>
      </c>
      <c r="H122" s="27"/>
      <c r="I122" s="27"/>
      <c r="J122" s="27">
        <f t="shared" si="45"/>
        <v>0</v>
      </c>
      <c r="K122" s="27">
        <v>15999</v>
      </c>
      <c r="L122" s="27">
        <v>15999</v>
      </c>
      <c r="M122" s="27">
        <f t="shared" si="46"/>
        <v>0</v>
      </c>
      <c r="N122" s="27"/>
      <c r="O122" s="27"/>
      <c r="P122" s="27">
        <f t="shared" si="47"/>
        <v>0</v>
      </c>
      <c r="Q122" s="27"/>
      <c r="R122" s="27"/>
      <c r="S122" s="27">
        <f t="shared" si="48"/>
        <v>0</v>
      </c>
      <c r="T122" s="27"/>
      <c r="U122" s="27"/>
      <c r="V122" s="27">
        <f t="shared" si="49"/>
        <v>0</v>
      </c>
      <c r="W122" s="27"/>
      <c r="X122" s="27"/>
      <c r="Y122" s="27">
        <f t="shared" si="50"/>
        <v>0</v>
      </c>
      <c r="Z122" s="27"/>
      <c r="AA122" s="27"/>
      <c r="AB122" s="27">
        <f t="shared" si="51"/>
        <v>0</v>
      </c>
    </row>
    <row r="123" spans="1:28" s="21" customFormat="1" x14ac:dyDescent="0.25">
      <c r="A123" s="34" t="s">
        <v>90</v>
      </c>
      <c r="B123" s="27">
        <f t="shared" si="43"/>
        <v>0</v>
      </c>
      <c r="C123" s="27">
        <f t="shared" si="43"/>
        <v>0</v>
      </c>
      <c r="D123" s="27">
        <f t="shared" si="42"/>
        <v>0</v>
      </c>
      <c r="E123" s="27"/>
      <c r="F123" s="27"/>
      <c r="G123" s="27">
        <f t="shared" si="44"/>
        <v>0</v>
      </c>
      <c r="H123" s="27"/>
      <c r="I123" s="27"/>
      <c r="J123" s="27">
        <f t="shared" si="45"/>
        <v>0</v>
      </c>
      <c r="K123" s="27"/>
      <c r="L123" s="27"/>
      <c r="M123" s="27">
        <f t="shared" si="46"/>
        <v>0</v>
      </c>
      <c r="N123" s="27"/>
      <c r="O123" s="27"/>
      <c r="P123" s="27">
        <f t="shared" si="47"/>
        <v>0</v>
      </c>
      <c r="Q123" s="27"/>
      <c r="R123" s="27"/>
      <c r="S123" s="27">
        <f t="shared" si="48"/>
        <v>0</v>
      </c>
      <c r="T123" s="27"/>
      <c r="U123" s="27"/>
      <c r="V123" s="27">
        <f t="shared" si="49"/>
        <v>0</v>
      </c>
      <c r="W123" s="27"/>
      <c r="X123" s="27"/>
      <c r="Y123" s="27">
        <f t="shared" si="50"/>
        <v>0</v>
      </c>
      <c r="Z123" s="27"/>
      <c r="AA123" s="27"/>
      <c r="AB123" s="27">
        <f t="shared" si="51"/>
        <v>0</v>
      </c>
    </row>
    <row r="124" spans="1:28" s="21" customFormat="1" x14ac:dyDescent="0.25">
      <c r="A124" s="34" t="s">
        <v>113</v>
      </c>
      <c r="B124" s="27">
        <f t="shared" si="43"/>
        <v>13998</v>
      </c>
      <c r="C124" s="27">
        <f t="shared" si="43"/>
        <v>13998</v>
      </c>
      <c r="D124" s="27">
        <f t="shared" si="42"/>
        <v>0</v>
      </c>
      <c r="E124" s="27"/>
      <c r="F124" s="27"/>
      <c r="G124" s="27">
        <f t="shared" si="44"/>
        <v>0</v>
      </c>
      <c r="H124" s="27"/>
      <c r="I124" s="27"/>
      <c r="J124" s="27">
        <f t="shared" si="45"/>
        <v>0</v>
      </c>
      <c r="K124" s="27">
        <v>13998</v>
      </c>
      <c r="L124" s="27">
        <v>13998</v>
      </c>
      <c r="M124" s="27">
        <f t="shared" si="46"/>
        <v>0</v>
      </c>
      <c r="N124" s="27"/>
      <c r="O124" s="27"/>
      <c r="P124" s="27">
        <f t="shared" si="47"/>
        <v>0</v>
      </c>
      <c r="Q124" s="27"/>
      <c r="R124" s="27"/>
      <c r="S124" s="27">
        <f t="shared" si="48"/>
        <v>0</v>
      </c>
      <c r="T124" s="27"/>
      <c r="U124" s="27"/>
      <c r="V124" s="27">
        <f t="shared" si="49"/>
        <v>0</v>
      </c>
      <c r="W124" s="27"/>
      <c r="X124" s="27"/>
      <c r="Y124" s="27">
        <f t="shared" si="50"/>
        <v>0</v>
      </c>
      <c r="Z124" s="27"/>
      <c r="AA124" s="27"/>
      <c r="AB124" s="27">
        <f t="shared" si="51"/>
        <v>0</v>
      </c>
    </row>
    <row r="125" spans="1:28" s="21" customFormat="1" x14ac:dyDescent="0.25">
      <c r="A125" s="34" t="s">
        <v>114</v>
      </c>
      <c r="B125" s="27">
        <f t="shared" si="43"/>
        <v>13998</v>
      </c>
      <c r="C125" s="27">
        <f t="shared" si="43"/>
        <v>13998</v>
      </c>
      <c r="D125" s="27">
        <f t="shared" si="42"/>
        <v>0</v>
      </c>
      <c r="E125" s="27"/>
      <c r="F125" s="27"/>
      <c r="G125" s="27">
        <f t="shared" si="44"/>
        <v>0</v>
      </c>
      <c r="H125" s="27"/>
      <c r="I125" s="27"/>
      <c r="J125" s="27">
        <f t="shared" si="45"/>
        <v>0</v>
      </c>
      <c r="K125" s="27">
        <v>13998</v>
      </c>
      <c r="L125" s="27">
        <v>13998</v>
      </c>
      <c r="M125" s="27">
        <f t="shared" si="46"/>
        <v>0</v>
      </c>
      <c r="N125" s="27"/>
      <c r="O125" s="27"/>
      <c r="P125" s="27">
        <f t="shared" si="47"/>
        <v>0</v>
      </c>
      <c r="Q125" s="27"/>
      <c r="R125" s="27"/>
      <c r="S125" s="27">
        <f t="shared" si="48"/>
        <v>0</v>
      </c>
      <c r="T125" s="27"/>
      <c r="U125" s="27"/>
      <c r="V125" s="27">
        <f t="shared" si="49"/>
        <v>0</v>
      </c>
      <c r="W125" s="27"/>
      <c r="X125" s="27"/>
      <c r="Y125" s="27">
        <f t="shared" si="50"/>
        <v>0</v>
      </c>
      <c r="Z125" s="27"/>
      <c r="AA125" s="27"/>
      <c r="AB125" s="27">
        <f t="shared" si="51"/>
        <v>0</v>
      </c>
    </row>
    <row r="126" spans="1:28" s="21" customFormat="1" x14ac:dyDescent="0.25">
      <c r="A126" s="34" t="s">
        <v>93</v>
      </c>
      <c r="B126" s="27">
        <f t="shared" si="43"/>
        <v>0</v>
      </c>
      <c r="C126" s="27">
        <f t="shared" si="43"/>
        <v>0</v>
      </c>
      <c r="D126" s="27">
        <f t="shared" si="42"/>
        <v>0</v>
      </c>
      <c r="E126" s="27"/>
      <c r="F126" s="27"/>
      <c r="G126" s="27">
        <f t="shared" si="44"/>
        <v>0</v>
      </c>
      <c r="H126" s="27"/>
      <c r="I126" s="27"/>
      <c r="J126" s="27">
        <f t="shared" si="45"/>
        <v>0</v>
      </c>
      <c r="K126" s="27"/>
      <c r="L126" s="27"/>
      <c r="M126" s="27">
        <f t="shared" si="46"/>
        <v>0</v>
      </c>
      <c r="N126" s="27"/>
      <c r="O126" s="27"/>
      <c r="P126" s="27">
        <f t="shared" si="47"/>
        <v>0</v>
      </c>
      <c r="Q126" s="27"/>
      <c r="R126" s="27"/>
      <c r="S126" s="27">
        <f t="shared" si="48"/>
        <v>0</v>
      </c>
      <c r="T126" s="27"/>
      <c r="U126" s="27"/>
      <c r="V126" s="27">
        <f t="shared" si="49"/>
        <v>0</v>
      </c>
      <c r="W126" s="27"/>
      <c r="X126" s="27"/>
      <c r="Y126" s="27">
        <f t="shared" si="50"/>
        <v>0</v>
      </c>
      <c r="Z126" s="27"/>
      <c r="AA126" s="27"/>
      <c r="AB126" s="27">
        <f t="shared" si="51"/>
        <v>0</v>
      </c>
    </row>
    <row r="127" spans="1:28" s="21" customFormat="1" x14ac:dyDescent="0.25">
      <c r="A127" s="34" t="s">
        <v>94</v>
      </c>
      <c r="B127" s="27">
        <f t="shared" si="43"/>
        <v>15999</v>
      </c>
      <c r="C127" s="27">
        <f t="shared" si="43"/>
        <v>15999</v>
      </c>
      <c r="D127" s="27">
        <f t="shared" si="42"/>
        <v>0</v>
      </c>
      <c r="E127" s="27"/>
      <c r="F127" s="27"/>
      <c r="G127" s="27">
        <f t="shared" si="44"/>
        <v>0</v>
      </c>
      <c r="H127" s="27"/>
      <c r="I127" s="27"/>
      <c r="J127" s="27">
        <f t="shared" si="45"/>
        <v>0</v>
      </c>
      <c r="K127" s="27">
        <v>15999</v>
      </c>
      <c r="L127" s="27">
        <v>15999</v>
      </c>
      <c r="M127" s="27">
        <f t="shared" si="46"/>
        <v>0</v>
      </c>
      <c r="N127" s="27"/>
      <c r="O127" s="27"/>
      <c r="P127" s="27">
        <f t="shared" si="47"/>
        <v>0</v>
      </c>
      <c r="Q127" s="27"/>
      <c r="R127" s="27"/>
      <c r="S127" s="27">
        <f t="shared" si="48"/>
        <v>0</v>
      </c>
      <c r="T127" s="27"/>
      <c r="U127" s="27"/>
      <c r="V127" s="27">
        <f t="shared" si="49"/>
        <v>0</v>
      </c>
      <c r="W127" s="27"/>
      <c r="X127" s="27"/>
      <c r="Y127" s="27">
        <f t="shared" si="50"/>
        <v>0</v>
      </c>
      <c r="Z127" s="27"/>
      <c r="AA127" s="27"/>
      <c r="AB127" s="27">
        <f t="shared" si="51"/>
        <v>0</v>
      </c>
    </row>
    <row r="128" spans="1:28" s="21" customFormat="1" x14ac:dyDescent="0.25">
      <c r="A128" s="34" t="s">
        <v>95</v>
      </c>
      <c r="B128" s="27">
        <f t="shared" si="43"/>
        <v>10998</v>
      </c>
      <c r="C128" s="27">
        <f t="shared" si="43"/>
        <v>10998</v>
      </c>
      <c r="D128" s="27">
        <f t="shared" si="42"/>
        <v>0</v>
      </c>
      <c r="E128" s="27"/>
      <c r="F128" s="27"/>
      <c r="G128" s="27">
        <f t="shared" si="44"/>
        <v>0</v>
      </c>
      <c r="H128" s="27"/>
      <c r="I128" s="27"/>
      <c r="J128" s="27">
        <f t="shared" si="45"/>
        <v>0</v>
      </c>
      <c r="K128" s="27">
        <v>10998</v>
      </c>
      <c r="L128" s="27">
        <v>10998</v>
      </c>
      <c r="M128" s="27">
        <f t="shared" si="46"/>
        <v>0</v>
      </c>
      <c r="N128" s="27"/>
      <c r="O128" s="27"/>
      <c r="P128" s="27">
        <f t="shared" si="47"/>
        <v>0</v>
      </c>
      <c r="Q128" s="27"/>
      <c r="R128" s="27"/>
      <c r="S128" s="27">
        <f t="shared" si="48"/>
        <v>0</v>
      </c>
      <c r="T128" s="27"/>
      <c r="U128" s="27"/>
      <c r="V128" s="27">
        <f t="shared" si="49"/>
        <v>0</v>
      </c>
      <c r="W128" s="27"/>
      <c r="X128" s="27"/>
      <c r="Y128" s="27">
        <f t="shared" si="50"/>
        <v>0</v>
      </c>
      <c r="Z128" s="27"/>
      <c r="AA128" s="27"/>
      <c r="AB128" s="27">
        <f t="shared" si="51"/>
        <v>0</v>
      </c>
    </row>
    <row r="129" spans="1:189" s="21" customFormat="1" x14ac:dyDescent="0.25">
      <c r="A129" s="34" t="s">
        <v>96</v>
      </c>
      <c r="B129" s="27">
        <f t="shared" si="43"/>
        <v>13998</v>
      </c>
      <c r="C129" s="27">
        <f t="shared" si="43"/>
        <v>13998</v>
      </c>
      <c r="D129" s="27">
        <f t="shared" si="42"/>
        <v>0</v>
      </c>
      <c r="E129" s="27"/>
      <c r="F129" s="27"/>
      <c r="G129" s="27">
        <f t="shared" si="44"/>
        <v>0</v>
      </c>
      <c r="H129" s="27"/>
      <c r="I129" s="27"/>
      <c r="J129" s="27">
        <f t="shared" si="45"/>
        <v>0</v>
      </c>
      <c r="K129" s="27">
        <v>13998</v>
      </c>
      <c r="L129" s="27">
        <v>13998</v>
      </c>
      <c r="M129" s="27">
        <f t="shared" si="46"/>
        <v>0</v>
      </c>
      <c r="N129" s="27"/>
      <c r="O129" s="27"/>
      <c r="P129" s="27">
        <f t="shared" si="47"/>
        <v>0</v>
      </c>
      <c r="Q129" s="27"/>
      <c r="R129" s="27"/>
      <c r="S129" s="27">
        <f t="shared" si="48"/>
        <v>0</v>
      </c>
      <c r="T129" s="27"/>
      <c r="U129" s="27"/>
      <c r="V129" s="27">
        <f t="shared" si="49"/>
        <v>0</v>
      </c>
      <c r="W129" s="27"/>
      <c r="X129" s="27"/>
      <c r="Y129" s="27">
        <f t="shared" si="50"/>
        <v>0</v>
      </c>
      <c r="Z129" s="27"/>
      <c r="AA129" s="27"/>
      <c r="AB129" s="27">
        <f t="shared" si="51"/>
        <v>0</v>
      </c>
    </row>
    <row r="130" spans="1:189" s="21" customFormat="1" x14ac:dyDescent="0.25">
      <c r="A130" s="34" t="s">
        <v>97</v>
      </c>
      <c r="B130" s="27">
        <f t="shared" si="43"/>
        <v>10998</v>
      </c>
      <c r="C130" s="27">
        <f t="shared" si="43"/>
        <v>10998</v>
      </c>
      <c r="D130" s="27">
        <f t="shared" si="42"/>
        <v>0</v>
      </c>
      <c r="E130" s="27"/>
      <c r="F130" s="27"/>
      <c r="G130" s="27">
        <f t="shared" si="44"/>
        <v>0</v>
      </c>
      <c r="H130" s="27"/>
      <c r="I130" s="27"/>
      <c r="J130" s="27">
        <f t="shared" si="45"/>
        <v>0</v>
      </c>
      <c r="K130" s="27">
        <v>10998</v>
      </c>
      <c r="L130" s="27">
        <v>10998</v>
      </c>
      <c r="M130" s="27">
        <f t="shared" si="46"/>
        <v>0</v>
      </c>
      <c r="N130" s="27"/>
      <c r="O130" s="27"/>
      <c r="P130" s="27">
        <f t="shared" si="47"/>
        <v>0</v>
      </c>
      <c r="Q130" s="27"/>
      <c r="R130" s="27"/>
      <c r="S130" s="27">
        <f t="shared" si="48"/>
        <v>0</v>
      </c>
      <c r="T130" s="27"/>
      <c r="U130" s="27"/>
      <c r="V130" s="27">
        <f t="shared" si="49"/>
        <v>0</v>
      </c>
      <c r="W130" s="27"/>
      <c r="X130" s="27"/>
      <c r="Y130" s="27">
        <f t="shared" si="50"/>
        <v>0</v>
      </c>
      <c r="Z130" s="27"/>
      <c r="AA130" s="27"/>
      <c r="AB130" s="27">
        <f t="shared" si="51"/>
        <v>0</v>
      </c>
    </row>
    <row r="131" spans="1:189" s="21" customFormat="1" x14ac:dyDescent="0.25">
      <c r="A131" s="34" t="s">
        <v>115</v>
      </c>
      <c r="B131" s="27">
        <f t="shared" si="43"/>
        <v>10998</v>
      </c>
      <c r="C131" s="27">
        <f t="shared" si="43"/>
        <v>10998</v>
      </c>
      <c r="D131" s="27">
        <f t="shared" si="42"/>
        <v>0</v>
      </c>
      <c r="E131" s="27"/>
      <c r="F131" s="27"/>
      <c r="G131" s="27">
        <f t="shared" si="44"/>
        <v>0</v>
      </c>
      <c r="H131" s="27"/>
      <c r="I131" s="27"/>
      <c r="J131" s="27">
        <f t="shared" si="45"/>
        <v>0</v>
      </c>
      <c r="K131" s="27">
        <v>10998</v>
      </c>
      <c r="L131" s="27">
        <v>10998</v>
      </c>
      <c r="M131" s="27">
        <f t="shared" si="46"/>
        <v>0</v>
      </c>
      <c r="N131" s="27"/>
      <c r="O131" s="27"/>
      <c r="P131" s="27">
        <f t="shared" si="47"/>
        <v>0</v>
      </c>
      <c r="Q131" s="27"/>
      <c r="R131" s="27"/>
      <c r="S131" s="27">
        <f t="shared" si="48"/>
        <v>0</v>
      </c>
      <c r="T131" s="27"/>
      <c r="U131" s="27"/>
      <c r="V131" s="27">
        <f t="shared" si="49"/>
        <v>0</v>
      </c>
      <c r="W131" s="27"/>
      <c r="X131" s="27"/>
      <c r="Y131" s="27">
        <f t="shared" si="50"/>
        <v>0</v>
      </c>
      <c r="Z131" s="27"/>
      <c r="AA131" s="27"/>
      <c r="AB131" s="27">
        <f t="shared" si="51"/>
        <v>0</v>
      </c>
    </row>
    <row r="132" spans="1:189" s="21" customFormat="1" x14ac:dyDescent="0.25">
      <c r="A132" s="34" t="s">
        <v>99</v>
      </c>
      <c r="B132" s="27">
        <f t="shared" si="43"/>
        <v>4000</v>
      </c>
      <c r="C132" s="27">
        <f t="shared" si="43"/>
        <v>4000</v>
      </c>
      <c r="D132" s="27">
        <f t="shared" si="42"/>
        <v>0</v>
      </c>
      <c r="E132" s="27"/>
      <c r="F132" s="27"/>
      <c r="G132" s="27">
        <f t="shared" si="44"/>
        <v>0</v>
      </c>
      <c r="H132" s="27"/>
      <c r="I132" s="27"/>
      <c r="J132" s="27">
        <f t="shared" si="45"/>
        <v>0</v>
      </c>
      <c r="K132" s="27">
        <v>4000</v>
      </c>
      <c r="L132" s="27">
        <v>4000</v>
      </c>
      <c r="M132" s="27">
        <f t="shared" si="46"/>
        <v>0</v>
      </c>
      <c r="N132" s="27"/>
      <c r="O132" s="27"/>
      <c r="P132" s="27">
        <f t="shared" si="47"/>
        <v>0</v>
      </c>
      <c r="Q132" s="27"/>
      <c r="R132" s="27"/>
      <c r="S132" s="27">
        <f t="shared" si="48"/>
        <v>0</v>
      </c>
      <c r="T132" s="27"/>
      <c r="U132" s="27"/>
      <c r="V132" s="27">
        <f t="shared" si="49"/>
        <v>0</v>
      </c>
      <c r="W132" s="27"/>
      <c r="X132" s="27"/>
      <c r="Y132" s="27">
        <f t="shared" si="50"/>
        <v>0</v>
      </c>
      <c r="Z132" s="27"/>
      <c r="AA132" s="27"/>
      <c r="AB132" s="27">
        <f t="shared" si="51"/>
        <v>0</v>
      </c>
    </row>
    <row r="133" spans="1:189" s="21" customFormat="1" x14ac:dyDescent="0.25">
      <c r="A133" s="34" t="s">
        <v>100</v>
      </c>
      <c r="B133" s="27">
        <f t="shared" si="43"/>
        <v>9000</v>
      </c>
      <c r="C133" s="27">
        <f t="shared" si="43"/>
        <v>9000</v>
      </c>
      <c r="D133" s="27">
        <f t="shared" si="42"/>
        <v>0</v>
      </c>
      <c r="E133" s="27"/>
      <c r="F133" s="27"/>
      <c r="G133" s="27">
        <f t="shared" si="44"/>
        <v>0</v>
      </c>
      <c r="H133" s="27"/>
      <c r="I133" s="27"/>
      <c r="J133" s="27">
        <f t="shared" si="45"/>
        <v>0</v>
      </c>
      <c r="K133" s="27">
        <v>9000</v>
      </c>
      <c r="L133" s="27">
        <v>9000</v>
      </c>
      <c r="M133" s="27">
        <f t="shared" si="46"/>
        <v>0</v>
      </c>
      <c r="N133" s="27"/>
      <c r="O133" s="27"/>
      <c r="P133" s="27">
        <f t="shared" si="47"/>
        <v>0</v>
      </c>
      <c r="Q133" s="27"/>
      <c r="R133" s="27"/>
      <c r="S133" s="27">
        <f t="shared" si="48"/>
        <v>0</v>
      </c>
      <c r="T133" s="27"/>
      <c r="U133" s="27"/>
      <c r="V133" s="27">
        <f t="shared" si="49"/>
        <v>0</v>
      </c>
      <c r="W133" s="27"/>
      <c r="X133" s="27"/>
      <c r="Y133" s="27">
        <f t="shared" si="50"/>
        <v>0</v>
      </c>
      <c r="Z133" s="27"/>
      <c r="AA133" s="27"/>
      <c r="AB133" s="27">
        <f t="shared" si="51"/>
        <v>0</v>
      </c>
    </row>
    <row r="134" spans="1:189" s="21" customFormat="1" x14ac:dyDescent="0.25">
      <c r="A134" s="34" t="s">
        <v>101</v>
      </c>
      <c r="B134" s="27">
        <f t="shared" si="43"/>
        <v>10998</v>
      </c>
      <c r="C134" s="27">
        <f t="shared" si="43"/>
        <v>10998</v>
      </c>
      <c r="D134" s="27">
        <f t="shared" si="42"/>
        <v>0</v>
      </c>
      <c r="E134" s="27"/>
      <c r="F134" s="27"/>
      <c r="G134" s="27">
        <f t="shared" si="44"/>
        <v>0</v>
      </c>
      <c r="H134" s="27"/>
      <c r="I134" s="27"/>
      <c r="J134" s="27">
        <f t="shared" si="45"/>
        <v>0</v>
      </c>
      <c r="K134" s="27">
        <v>10998</v>
      </c>
      <c r="L134" s="27">
        <v>10998</v>
      </c>
      <c r="M134" s="27">
        <f t="shared" si="46"/>
        <v>0</v>
      </c>
      <c r="N134" s="27"/>
      <c r="O134" s="27"/>
      <c r="P134" s="27">
        <f t="shared" si="47"/>
        <v>0</v>
      </c>
      <c r="Q134" s="27"/>
      <c r="R134" s="27"/>
      <c r="S134" s="27">
        <f t="shared" si="48"/>
        <v>0</v>
      </c>
      <c r="T134" s="27"/>
      <c r="U134" s="27"/>
      <c r="V134" s="27">
        <f t="shared" si="49"/>
        <v>0</v>
      </c>
      <c r="W134" s="27"/>
      <c r="X134" s="27"/>
      <c r="Y134" s="27">
        <f t="shared" si="50"/>
        <v>0</v>
      </c>
      <c r="Z134" s="27"/>
      <c r="AA134" s="27"/>
      <c r="AB134" s="27">
        <f t="shared" si="51"/>
        <v>0</v>
      </c>
    </row>
    <row r="135" spans="1:189" s="21" customFormat="1" x14ac:dyDescent="0.25">
      <c r="A135" s="34" t="s">
        <v>102</v>
      </c>
      <c r="B135" s="27">
        <f t="shared" si="43"/>
        <v>17000</v>
      </c>
      <c r="C135" s="27">
        <f t="shared" si="43"/>
        <v>17000</v>
      </c>
      <c r="D135" s="27">
        <f t="shared" si="42"/>
        <v>0</v>
      </c>
      <c r="E135" s="27"/>
      <c r="F135" s="27"/>
      <c r="G135" s="27">
        <f t="shared" si="44"/>
        <v>0</v>
      </c>
      <c r="H135" s="27"/>
      <c r="I135" s="27"/>
      <c r="J135" s="27">
        <f t="shared" si="45"/>
        <v>0</v>
      </c>
      <c r="K135" s="27">
        <v>17000</v>
      </c>
      <c r="L135" s="27">
        <v>17000</v>
      </c>
      <c r="M135" s="27">
        <f t="shared" si="46"/>
        <v>0</v>
      </c>
      <c r="N135" s="27"/>
      <c r="O135" s="27"/>
      <c r="P135" s="27">
        <f t="shared" si="47"/>
        <v>0</v>
      </c>
      <c r="Q135" s="27"/>
      <c r="R135" s="27"/>
      <c r="S135" s="27">
        <f t="shared" si="48"/>
        <v>0</v>
      </c>
      <c r="T135" s="27"/>
      <c r="U135" s="27"/>
      <c r="V135" s="27">
        <f t="shared" si="49"/>
        <v>0</v>
      </c>
      <c r="W135" s="27"/>
      <c r="X135" s="27"/>
      <c r="Y135" s="27">
        <f t="shared" si="50"/>
        <v>0</v>
      </c>
      <c r="Z135" s="27"/>
      <c r="AA135" s="27"/>
      <c r="AB135" s="27">
        <f t="shared" si="51"/>
        <v>0</v>
      </c>
    </row>
    <row r="136" spans="1:189" s="21" customFormat="1" x14ac:dyDescent="0.25">
      <c r="A136" s="34" t="s">
        <v>116</v>
      </c>
      <c r="B136" s="27">
        <f t="shared" si="43"/>
        <v>16999</v>
      </c>
      <c r="C136" s="27">
        <f t="shared" si="43"/>
        <v>16999</v>
      </c>
      <c r="D136" s="27">
        <f t="shared" si="42"/>
        <v>0</v>
      </c>
      <c r="E136" s="27"/>
      <c r="F136" s="27"/>
      <c r="G136" s="27">
        <f t="shared" si="44"/>
        <v>0</v>
      </c>
      <c r="H136" s="27"/>
      <c r="I136" s="27"/>
      <c r="J136" s="27">
        <f t="shared" si="45"/>
        <v>0</v>
      </c>
      <c r="K136" s="27">
        <v>16999</v>
      </c>
      <c r="L136" s="27">
        <v>16999</v>
      </c>
      <c r="M136" s="27">
        <f t="shared" si="46"/>
        <v>0</v>
      </c>
      <c r="N136" s="27"/>
      <c r="O136" s="27"/>
      <c r="P136" s="27">
        <f t="shared" si="47"/>
        <v>0</v>
      </c>
      <c r="Q136" s="27"/>
      <c r="R136" s="27"/>
      <c r="S136" s="27">
        <f t="shared" si="48"/>
        <v>0</v>
      </c>
      <c r="T136" s="27"/>
      <c r="U136" s="27"/>
      <c r="V136" s="27">
        <f t="shared" si="49"/>
        <v>0</v>
      </c>
      <c r="W136" s="27"/>
      <c r="X136" s="27"/>
      <c r="Y136" s="27">
        <f t="shared" si="50"/>
        <v>0</v>
      </c>
      <c r="Z136" s="27"/>
      <c r="AA136" s="27"/>
      <c r="AB136" s="27">
        <f t="shared" si="51"/>
        <v>0</v>
      </c>
    </row>
    <row r="137" spans="1:189" s="21" customFormat="1" x14ac:dyDescent="0.25">
      <c r="A137" s="34" t="s">
        <v>104</v>
      </c>
      <c r="B137" s="27">
        <f t="shared" si="43"/>
        <v>17000</v>
      </c>
      <c r="C137" s="27">
        <f t="shared" si="43"/>
        <v>17000</v>
      </c>
      <c r="D137" s="27">
        <f t="shared" si="42"/>
        <v>0</v>
      </c>
      <c r="E137" s="27"/>
      <c r="F137" s="27"/>
      <c r="G137" s="27">
        <f t="shared" si="44"/>
        <v>0</v>
      </c>
      <c r="H137" s="27"/>
      <c r="I137" s="27"/>
      <c r="J137" s="27">
        <f t="shared" si="45"/>
        <v>0</v>
      </c>
      <c r="K137" s="27">
        <v>17000</v>
      </c>
      <c r="L137" s="27">
        <v>17000</v>
      </c>
      <c r="M137" s="27">
        <f t="shared" si="46"/>
        <v>0</v>
      </c>
      <c r="N137" s="27"/>
      <c r="O137" s="27"/>
      <c r="P137" s="27">
        <f t="shared" si="47"/>
        <v>0</v>
      </c>
      <c r="Q137" s="27"/>
      <c r="R137" s="27"/>
      <c r="S137" s="27">
        <f t="shared" si="48"/>
        <v>0</v>
      </c>
      <c r="T137" s="27"/>
      <c r="U137" s="27"/>
      <c r="V137" s="27">
        <f t="shared" si="49"/>
        <v>0</v>
      </c>
      <c r="W137" s="27"/>
      <c r="X137" s="27"/>
      <c r="Y137" s="27">
        <f t="shared" si="50"/>
        <v>0</v>
      </c>
      <c r="Z137" s="27"/>
      <c r="AA137" s="27"/>
      <c r="AB137" s="27">
        <f t="shared" si="51"/>
        <v>0</v>
      </c>
    </row>
    <row r="138" spans="1:189" s="21" customFormat="1" x14ac:dyDescent="0.25">
      <c r="A138" s="34" t="s">
        <v>117</v>
      </c>
      <c r="B138" s="27">
        <f t="shared" si="43"/>
        <v>16999</v>
      </c>
      <c r="C138" s="27">
        <f t="shared" si="43"/>
        <v>16999</v>
      </c>
      <c r="D138" s="27">
        <f t="shared" si="42"/>
        <v>0</v>
      </c>
      <c r="E138" s="27"/>
      <c r="F138" s="27"/>
      <c r="G138" s="27">
        <f t="shared" si="44"/>
        <v>0</v>
      </c>
      <c r="H138" s="27"/>
      <c r="I138" s="27"/>
      <c r="J138" s="27">
        <f t="shared" si="45"/>
        <v>0</v>
      </c>
      <c r="K138" s="27">
        <v>16999</v>
      </c>
      <c r="L138" s="27">
        <v>16999</v>
      </c>
      <c r="M138" s="27">
        <f t="shared" si="46"/>
        <v>0</v>
      </c>
      <c r="N138" s="27"/>
      <c r="O138" s="27"/>
      <c r="P138" s="27">
        <f t="shared" si="47"/>
        <v>0</v>
      </c>
      <c r="Q138" s="27"/>
      <c r="R138" s="27"/>
      <c r="S138" s="27">
        <f t="shared" si="48"/>
        <v>0</v>
      </c>
      <c r="T138" s="27"/>
      <c r="U138" s="27"/>
      <c r="V138" s="27">
        <f t="shared" si="49"/>
        <v>0</v>
      </c>
      <c r="W138" s="27"/>
      <c r="X138" s="27"/>
      <c r="Y138" s="27">
        <f t="shared" si="50"/>
        <v>0</v>
      </c>
      <c r="Z138" s="27"/>
      <c r="AA138" s="27"/>
      <c r="AB138" s="27">
        <f t="shared" si="51"/>
        <v>0</v>
      </c>
    </row>
    <row r="139" spans="1:189" s="21" customFormat="1" ht="47.25" x14ac:dyDescent="0.25">
      <c r="A139" s="34" t="s">
        <v>118</v>
      </c>
      <c r="B139" s="27">
        <f>E139+H139+K139+N139+Q139+T139+Z139</f>
        <v>29264</v>
      </c>
      <c r="C139" s="27">
        <f>F139+I139+L139+O139+R139+U139+AA139</f>
        <v>29264</v>
      </c>
      <c r="D139" s="27">
        <f t="shared" si="42"/>
        <v>0</v>
      </c>
      <c r="E139" s="27"/>
      <c r="F139" s="27"/>
      <c r="G139" s="27">
        <f>F139-E139</f>
        <v>0</v>
      </c>
      <c r="H139" s="27"/>
      <c r="I139" s="27"/>
      <c r="J139" s="27">
        <f>I139-H139</f>
        <v>0</v>
      </c>
      <c r="K139" s="27">
        <v>29264</v>
      </c>
      <c r="L139" s="27">
        <v>29264</v>
      </c>
      <c r="M139" s="27">
        <f>L139-K139</f>
        <v>0</v>
      </c>
      <c r="N139" s="27"/>
      <c r="O139" s="27"/>
      <c r="P139" s="27">
        <f>O139-N139</f>
        <v>0</v>
      </c>
      <c r="Q139" s="27"/>
      <c r="R139" s="27"/>
      <c r="S139" s="27">
        <f>R139-Q139</f>
        <v>0</v>
      </c>
      <c r="T139" s="27"/>
      <c r="U139" s="27"/>
      <c r="V139" s="27">
        <f>U139-T139</f>
        <v>0</v>
      </c>
      <c r="W139" s="27"/>
      <c r="X139" s="27"/>
      <c r="Y139" s="27">
        <f>X139-W139</f>
        <v>0</v>
      </c>
      <c r="Z139" s="27"/>
      <c r="AA139" s="27"/>
      <c r="AB139" s="27">
        <f>AA139-Z139</f>
        <v>0</v>
      </c>
    </row>
    <row r="140" spans="1:189" s="18" customFormat="1" ht="31.5" x14ac:dyDescent="0.25">
      <c r="A140" s="19" t="s">
        <v>119</v>
      </c>
      <c r="B140" s="20">
        <f t="shared" si="43"/>
        <v>2104791</v>
      </c>
      <c r="C140" s="20">
        <f t="shared" si="43"/>
        <v>2120489</v>
      </c>
      <c r="D140" s="20">
        <f t="shared" si="42"/>
        <v>15698</v>
      </c>
      <c r="E140" s="20">
        <f t="shared" ref="E140:AA140" si="52">SUM(E141)</f>
        <v>174000</v>
      </c>
      <c r="F140" s="20">
        <f t="shared" si="52"/>
        <v>174000</v>
      </c>
      <c r="G140" s="20">
        <f t="shared" si="44"/>
        <v>0</v>
      </c>
      <c r="H140" s="20">
        <f t="shared" si="52"/>
        <v>0</v>
      </c>
      <c r="I140" s="20">
        <f t="shared" si="52"/>
        <v>0</v>
      </c>
      <c r="J140" s="20">
        <f t="shared" si="45"/>
        <v>0</v>
      </c>
      <c r="K140" s="20">
        <f t="shared" si="52"/>
        <v>85891</v>
      </c>
      <c r="L140" s="20">
        <f t="shared" si="52"/>
        <v>101589</v>
      </c>
      <c r="M140" s="20">
        <f t="shared" si="46"/>
        <v>15698</v>
      </c>
      <c r="N140" s="20">
        <f t="shared" si="52"/>
        <v>1841264</v>
      </c>
      <c r="O140" s="20">
        <f t="shared" si="52"/>
        <v>1841264</v>
      </c>
      <c r="P140" s="20">
        <f t="shared" si="47"/>
        <v>0</v>
      </c>
      <c r="Q140" s="20">
        <f t="shared" si="52"/>
        <v>0</v>
      </c>
      <c r="R140" s="20">
        <f t="shared" si="52"/>
        <v>0</v>
      </c>
      <c r="S140" s="20">
        <f t="shared" si="48"/>
        <v>0</v>
      </c>
      <c r="T140" s="20">
        <f t="shared" si="52"/>
        <v>3636</v>
      </c>
      <c r="U140" s="20">
        <f t="shared" si="52"/>
        <v>3636</v>
      </c>
      <c r="V140" s="20">
        <f t="shared" si="49"/>
        <v>0</v>
      </c>
      <c r="W140" s="20">
        <f t="shared" si="52"/>
        <v>0</v>
      </c>
      <c r="X140" s="20">
        <f t="shared" si="52"/>
        <v>0</v>
      </c>
      <c r="Y140" s="20">
        <f t="shared" si="50"/>
        <v>0</v>
      </c>
      <c r="Z140" s="20">
        <f t="shared" si="52"/>
        <v>0</v>
      </c>
      <c r="AA140" s="20">
        <f t="shared" si="52"/>
        <v>0</v>
      </c>
      <c r="AB140" s="20">
        <f t="shared" si="51"/>
        <v>0</v>
      </c>
    </row>
    <row r="141" spans="1:189" s="21" customFormat="1" x14ac:dyDescent="0.25">
      <c r="A141" s="19" t="s">
        <v>19</v>
      </c>
      <c r="B141" s="20">
        <f t="shared" si="43"/>
        <v>2104791</v>
      </c>
      <c r="C141" s="20">
        <f t="shared" si="43"/>
        <v>2120489</v>
      </c>
      <c r="D141" s="20">
        <f t="shared" si="42"/>
        <v>15698</v>
      </c>
      <c r="E141" s="20">
        <f t="shared" ref="E141:AA141" si="53">SUM(E142:E156)</f>
        <v>174000</v>
      </c>
      <c r="F141" s="20">
        <f t="shared" si="53"/>
        <v>174000</v>
      </c>
      <c r="G141" s="20">
        <f t="shared" si="44"/>
        <v>0</v>
      </c>
      <c r="H141" s="20">
        <f t="shared" si="53"/>
        <v>0</v>
      </c>
      <c r="I141" s="20">
        <f t="shared" si="53"/>
        <v>0</v>
      </c>
      <c r="J141" s="20">
        <f t="shared" si="45"/>
        <v>0</v>
      </c>
      <c r="K141" s="20">
        <f t="shared" ref="K141" si="54">SUM(K142:K156)</f>
        <v>85891</v>
      </c>
      <c r="L141" s="20">
        <f t="shared" si="53"/>
        <v>101589</v>
      </c>
      <c r="M141" s="20">
        <f t="shared" si="46"/>
        <v>15698</v>
      </c>
      <c r="N141" s="20">
        <f t="shared" ref="N141" si="55">SUM(N142:N156)</f>
        <v>1841264</v>
      </c>
      <c r="O141" s="20">
        <f t="shared" si="53"/>
        <v>1841264</v>
      </c>
      <c r="P141" s="20">
        <f t="shared" si="47"/>
        <v>0</v>
      </c>
      <c r="Q141" s="20">
        <f t="shared" ref="Q141" si="56">SUM(Q142:Q156)</f>
        <v>0</v>
      </c>
      <c r="R141" s="20">
        <f t="shared" si="53"/>
        <v>0</v>
      </c>
      <c r="S141" s="20">
        <f t="shared" si="48"/>
        <v>0</v>
      </c>
      <c r="T141" s="20">
        <f t="shared" ref="T141" si="57">SUM(T142:T156)</f>
        <v>3636</v>
      </c>
      <c r="U141" s="20">
        <f t="shared" si="53"/>
        <v>3636</v>
      </c>
      <c r="V141" s="20">
        <f t="shared" si="49"/>
        <v>0</v>
      </c>
      <c r="W141" s="20">
        <f t="shared" ref="W141:X141" si="58">SUM(W142:W156)</f>
        <v>0</v>
      </c>
      <c r="X141" s="20">
        <f t="shared" si="58"/>
        <v>0</v>
      </c>
      <c r="Y141" s="20">
        <f t="shared" si="50"/>
        <v>0</v>
      </c>
      <c r="Z141" s="20">
        <f t="shared" si="53"/>
        <v>0</v>
      </c>
      <c r="AA141" s="20">
        <f t="shared" si="53"/>
        <v>0</v>
      </c>
      <c r="AB141" s="20">
        <f t="shared" si="51"/>
        <v>0</v>
      </c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</row>
    <row r="142" spans="1:189" s="21" customFormat="1" x14ac:dyDescent="0.25">
      <c r="A142" s="31" t="s">
        <v>120</v>
      </c>
      <c r="B142" s="27">
        <f t="shared" si="43"/>
        <v>57000</v>
      </c>
      <c r="C142" s="27">
        <f t="shared" si="43"/>
        <v>57000</v>
      </c>
      <c r="D142" s="27">
        <f t="shared" si="42"/>
        <v>0</v>
      </c>
      <c r="E142" s="27">
        <v>57000</v>
      </c>
      <c r="F142" s="27">
        <v>57000</v>
      </c>
      <c r="G142" s="27">
        <f t="shared" si="44"/>
        <v>0</v>
      </c>
      <c r="H142" s="27"/>
      <c r="I142" s="27"/>
      <c r="J142" s="27">
        <f t="shared" si="45"/>
        <v>0</v>
      </c>
      <c r="K142" s="27"/>
      <c r="L142" s="27"/>
      <c r="M142" s="27">
        <f t="shared" si="46"/>
        <v>0</v>
      </c>
      <c r="N142" s="27"/>
      <c r="O142" s="27"/>
      <c r="P142" s="27">
        <f t="shared" si="47"/>
        <v>0</v>
      </c>
      <c r="Q142" s="27"/>
      <c r="R142" s="27"/>
      <c r="S142" s="27">
        <f t="shared" si="48"/>
        <v>0</v>
      </c>
      <c r="T142" s="27"/>
      <c r="U142" s="27"/>
      <c r="V142" s="27">
        <f t="shared" si="49"/>
        <v>0</v>
      </c>
      <c r="W142" s="27"/>
      <c r="X142" s="27"/>
      <c r="Y142" s="27">
        <f t="shared" si="50"/>
        <v>0</v>
      </c>
      <c r="Z142" s="27"/>
      <c r="AA142" s="27"/>
      <c r="AB142" s="27">
        <f t="shared" si="51"/>
        <v>0</v>
      </c>
    </row>
    <row r="143" spans="1:189" s="21" customFormat="1" ht="31.5" x14ac:dyDescent="0.25">
      <c r="A143" s="23" t="s">
        <v>121</v>
      </c>
      <c r="B143" s="24">
        <f t="shared" si="43"/>
        <v>0</v>
      </c>
      <c r="C143" s="24">
        <f t="shared" si="43"/>
        <v>2498</v>
      </c>
      <c r="D143" s="24">
        <f t="shared" ref="D143:D206" si="59">G143+J143+M143+P143+S143+V143+AB143+Y143</f>
        <v>2498</v>
      </c>
      <c r="E143" s="24"/>
      <c r="F143" s="24"/>
      <c r="G143" s="24">
        <f t="shared" si="44"/>
        <v>0</v>
      </c>
      <c r="H143" s="24"/>
      <c r="I143" s="24"/>
      <c r="J143" s="24">
        <f t="shared" si="45"/>
        <v>0</v>
      </c>
      <c r="K143" s="24"/>
      <c r="L143" s="24">
        <v>2498</v>
      </c>
      <c r="M143" s="24">
        <f t="shared" si="46"/>
        <v>2498</v>
      </c>
      <c r="N143" s="24"/>
      <c r="O143" s="24"/>
      <c r="P143" s="24">
        <f t="shared" si="47"/>
        <v>0</v>
      </c>
      <c r="Q143" s="24"/>
      <c r="R143" s="24"/>
      <c r="S143" s="24">
        <f t="shared" si="48"/>
        <v>0</v>
      </c>
      <c r="T143" s="24"/>
      <c r="U143" s="24"/>
      <c r="V143" s="24">
        <f t="shared" si="49"/>
        <v>0</v>
      </c>
      <c r="W143" s="24"/>
      <c r="X143" s="24"/>
      <c r="Y143" s="24">
        <f t="shared" si="50"/>
        <v>0</v>
      </c>
      <c r="Z143" s="24"/>
      <c r="AA143" s="24"/>
      <c r="AB143" s="24">
        <f t="shared" si="51"/>
        <v>0</v>
      </c>
    </row>
    <row r="144" spans="1:189" s="21" customFormat="1" ht="31.5" x14ac:dyDescent="0.25">
      <c r="A144" s="34" t="s">
        <v>122</v>
      </c>
      <c r="B144" s="27">
        <f t="shared" si="43"/>
        <v>15571</v>
      </c>
      <c r="C144" s="27">
        <f t="shared" si="43"/>
        <v>15571</v>
      </c>
      <c r="D144" s="27">
        <f t="shared" si="59"/>
        <v>0</v>
      </c>
      <c r="E144" s="27"/>
      <c r="F144" s="27"/>
      <c r="G144" s="27">
        <f t="shared" si="44"/>
        <v>0</v>
      </c>
      <c r="H144" s="27"/>
      <c r="I144" s="27"/>
      <c r="J144" s="27">
        <f t="shared" si="45"/>
        <v>0</v>
      </c>
      <c r="K144" s="27">
        <v>15571</v>
      </c>
      <c r="L144" s="27">
        <v>15571</v>
      </c>
      <c r="M144" s="27">
        <f t="shared" si="46"/>
        <v>0</v>
      </c>
      <c r="N144" s="27"/>
      <c r="O144" s="27"/>
      <c r="P144" s="27">
        <f t="shared" si="47"/>
        <v>0</v>
      </c>
      <c r="Q144" s="27"/>
      <c r="R144" s="27"/>
      <c r="S144" s="27">
        <f t="shared" si="48"/>
        <v>0</v>
      </c>
      <c r="T144" s="27"/>
      <c r="U144" s="27"/>
      <c r="V144" s="27">
        <f t="shared" si="49"/>
        <v>0</v>
      </c>
      <c r="W144" s="27"/>
      <c r="X144" s="27"/>
      <c r="Y144" s="27">
        <f t="shared" si="50"/>
        <v>0</v>
      </c>
      <c r="Z144" s="27"/>
      <c r="AA144" s="27"/>
      <c r="AB144" s="27">
        <f t="shared" si="51"/>
        <v>0</v>
      </c>
    </row>
    <row r="145" spans="1:189" s="21" customFormat="1" ht="31.5" x14ac:dyDescent="0.25">
      <c r="A145" s="34" t="s">
        <v>123</v>
      </c>
      <c r="B145" s="27">
        <f t="shared" si="43"/>
        <v>15993</v>
      </c>
      <c r="C145" s="27">
        <f t="shared" si="43"/>
        <v>15993</v>
      </c>
      <c r="D145" s="27">
        <f t="shared" si="59"/>
        <v>0</v>
      </c>
      <c r="E145" s="27"/>
      <c r="F145" s="27"/>
      <c r="G145" s="27">
        <f t="shared" si="44"/>
        <v>0</v>
      </c>
      <c r="H145" s="27"/>
      <c r="I145" s="27"/>
      <c r="J145" s="27">
        <f t="shared" si="45"/>
        <v>0</v>
      </c>
      <c r="K145" s="27">
        <v>15993</v>
      </c>
      <c r="L145" s="27">
        <v>15993</v>
      </c>
      <c r="M145" s="27">
        <f t="shared" si="46"/>
        <v>0</v>
      </c>
      <c r="N145" s="27"/>
      <c r="O145" s="27"/>
      <c r="P145" s="27">
        <f t="shared" si="47"/>
        <v>0</v>
      </c>
      <c r="Q145" s="27"/>
      <c r="R145" s="27"/>
      <c r="S145" s="27">
        <f t="shared" si="48"/>
        <v>0</v>
      </c>
      <c r="T145" s="27"/>
      <c r="U145" s="27"/>
      <c r="V145" s="27">
        <f t="shared" si="49"/>
        <v>0</v>
      </c>
      <c r="W145" s="27"/>
      <c r="X145" s="27"/>
      <c r="Y145" s="27">
        <f t="shared" si="50"/>
        <v>0</v>
      </c>
      <c r="Z145" s="27"/>
      <c r="AA145" s="27"/>
      <c r="AB145" s="27">
        <f t="shared" si="51"/>
        <v>0</v>
      </c>
    </row>
    <row r="146" spans="1:189" s="21" customFormat="1" ht="31.5" x14ac:dyDescent="0.25">
      <c r="A146" s="34" t="s">
        <v>124</v>
      </c>
      <c r="B146" s="27">
        <f t="shared" si="43"/>
        <v>12998</v>
      </c>
      <c r="C146" s="27">
        <f t="shared" si="43"/>
        <v>12998</v>
      </c>
      <c r="D146" s="27">
        <f t="shared" si="59"/>
        <v>0</v>
      </c>
      <c r="E146" s="27"/>
      <c r="F146" s="27"/>
      <c r="G146" s="27">
        <f t="shared" si="44"/>
        <v>0</v>
      </c>
      <c r="H146" s="27"/>
      <c r="I146" s="27"/>
      <c r="J146" s="27">
        <f t="shared" si="45"/>
        <v>0</v>
      </c>
      <c r="K146" s="27">
        <v>12998</v>
      </c>
      <c r="L146" s="27">
        <v>12998</v>
      </c>
      <c r="M146" s="27">
        <f t="shared" si="46"/>
        <v>0</v>
      </c>
      <c r="N146" s="27"/>
      <c r="O146" s="27"/>
      <c r="P146" s="27">
        <f t="shared" si="47"/>
        <v>0</v>
      </c>
      <c r="Q146" s="27"/>
      <c r="R146" s="27"/>
      <c r="S146" s="27">
        <f t="shared" si="48"/>
        <v>0</v>
      </c>
      <c r="T146" s="27"/>
      <c r="U146" s="27"/>
      <c r="V146" s="27">
        <f t="shared" si="49"/>
        <v>0</v>
      </c>
      <c r="W146" s="27"/>
      <c r="X146" s="27"/>
      <c r="Y146" s="27">
        <f t="shared" si="50"/>
        <v>0</v>
      </c>
      <c r="Z146" s="27"/>
      <c r="AA146" s="27"/>
      <c r="AB146" s="27">
        <f t="shared" si="51"/>
        <v>0</v>
      </c>
    </row>
    <row r="147" spans="1:189" s="21" customFormat="1" ht="31.5" x14ac:dyDescent="0.25">
      <c r="A147" s="34" t="s">
        <v>125</v>
      </c>
      <c r="B147" s="27">
        <f t="shared" si="43"/>
        <v>12999</v>
      </c>
      <c r="C147" s="27">
        <f t="shared" si="43"/>
        <v>12999</v>
      </c>
      <c r="D147" s="27">
        <f t="shared" si="59"/>
        <v>0</v>
      </c>
      <c r="E147" s="27"/>
      <c r="F147" s="27"/>
      <c r="G147" s="27">
        <f t="shared" si="44"/>
        <v>0</v>
      </c>
      <c r="H147" s="27"/>
      <c r="I147" s="27"/>
      <c r="J147" s="27">
        <f t="shared" si="45"/>
        <v>0</v>
      </c>
      <c r="K147" s="27">
        <v>12999</v>
      </c>
      <c r="L147" s="27">
        <v>12999</v>
      </c>
      <c r="M147" s="27">
        <f t="shared" si="46"/>
        <v>0</v>
      </c>
      <c r="N147" s="27"/>
      <c r="O147" s="27"/>
      <c r="P147" s="27">
        <f t="shared" si="47"/>
        <v>0</v>
      </c>
      <c r="Q147" s="27"/>
      <c r="R147" s="27"/>
      <c r="S147" s="27">
        <f t="shared" si="48"/>
        <v>0</v>
      </c>
      <c r="T147" s="27"/>
      <c r="U147" s="27"/>
      <c r="V147" s="27">
        <f t="shared" si="49"/>
        <v>0</v>
      </c>
      <c r="W147" s="27"/>
      <c r="X147" s="27"/>
      <c r="Y147" s="27">
        <f t="shared" si="50"/>
        <v>0</v>
      </c>
      <c r="Z147" s="27"/>
      <c r="AA147" s="27"/>
      <c r="AB147" s="27">
        <f t="shared" si="51"/>
        <v>0</v>
      </c>
    </row>
    <row r="148" spans="1:189" s="21" customFormat="1" ht="31.5" x14ac:dyDescent="0.25">
      <c r="A148" s="34" t="s">
        <v>126</v>
      </c>
      <c r="B148" s="27">
        <f t="shared" si="43"/>
        <v>7000</v>
      </c>
      <c r="C148" s="27">
        <f t="shared" si="43"/>
        <v>7000</v>
      </c>
      <c r="D148" s="27">
        <f t="shared" si="59"/>
        <v>0</v>
      </c>
      <c r="E148" s="27"/>
      <c r="F148" s="27"/>
      <c r="G148" s="27">
        <f t="shared" si="44"/>
        <v>0</v>
      </c>
      <c r="H148" s="27"/>
      <c r="I148" s="27"/>
      <c r="J148" s="27">
        <f t="shared" si="45"/>
        <v>0</v>
      </c>
      <c r="K148" s="27">
        <v>7000</v>
      </c>
      <c r="L148" s="27">
        <v>7000</v>
      </c>
      <c r="M148" s="27">
        <f t="shared" si="46"/>
        <v>0</v>
      </c>
      <c r="N148" s="27"/>
      <c r="O148" s="27"/>
      <c r="P148" s="27">
        <f t="shared" si="47"/>
        <v>0</v>
      </c>
      <c r="Q148" s="27"/>
      <c r="R148" s="27"/>
      <c r="S148" s="27">
        <f t="shared" si="48"/>
        <v>0</v>
      </c>
      <c r="T148" s="27"/>
      <c r="U148" s="27"/>
      <c r="V148" s="27">
        <f t="shared" si="49"/>
        <v>0</v>
      </c>
      <c r="W148" s="27"/>
      <c r="X148" s="27"/>
      <c r="Y148" s="27">
        <f t="shared" si="50"/>
        <v>0</v>
      </c>
      <c r="Z148" s="27"/>
      <c r="AA148" s="27"/>
      <c r="AB148" s="27">
        <f t="shared" si="51"/>
        <v>0</v>
      </c>
    </row>
    <row r="149" spans="1:189" s="21" customFormat="1" ht="47.25" x14ac:dyDescent="0.25">
      <c r="A149" s="31" t="s">
        <v>127</v>
      </c>
      <c r="B149" s="27">
        <f t="shared" si="43"/>
        <v>117000</v>
      </c>
      <c r="C149" s="27">
        <f t="shared" si="43"/>
        <v>117000</v>
      </c>
      <c r="D149" s="27">
        <f t="shared" si="59"/>
        <v>0</v>
      </c>
      <c r="E149" s="27">
        <v>117000</v>
      </c>
      <c r="F149" s="27">
        <v>117000</v>
      </c>
      <c r="G149" s="27">
        <f t="shared" si="44"/>
        <v>0</v>
      </c>
      <c r="H149" s="27"/>
      <c r="I149" s="27"/>
      <c r="J149" s="27">
        <f t="shared" si="45"/>
        <v>0</v>
      </c>
      <c r="K149" s="27"/>
      <c r="L149" s="27"/>
      <c r="M149" s="27">
        <f t="shared" si="46"/>
        <v>0</v>
      </c>
      <c r="N149" s="27"/>
      <c r="O149" s="27"/>
      <c r="P149" s="27">
        <f t="shared" si="47"/>
        <v>0</v>
      </c>
      <c r="Q149" s="27"/>
      <c r="R149" s="27"/>
      <c r="S149" s="27">
        <f t="shared" si="48"/>
        <v>0</v>
      </c>
      <c r="T149" s="27"/>
      <c r="U149" s="27"/>
      <c r="V149" s="27">
        <f t="shared" si="49"/>
        <v>0</v>
      </c>
      <c r="W149" s="27"/>
      <c r="X149" s="27"/>
      <c r="Y149" s="27">
        <f t="shared" si="50"/>
        <v>0</v>
      </c>
      <c r="Z149" s="27"/>
      <c r="AA149" s="27"/>
      <c r="AB149" s="27">
        <f t="shared" si="51"/>
        <v>0</v>
      </c>
    </row>
    <row r="150" spans="1:189" s="21" customFormat="1" ht="31.5" x14ac:dyDescent="0.25">
      <c r="A150" s="31" t="s">
        <v>128</v>
      </c>
      <c r="B150" s="27">
        <f t="shared" si="43"/>
        <v>3636</v>
      </c>
      <c r="C150" s="27">
        <f t="shared" si="43"/>
        <v>3636</v>
      </c>
      <c r="D150" s="27">
        <f t="shared" si="59"/>
        <v>0</v>
      </c>
      <c r="E150" s="27"/>
      <c r="F150" s="27"/>
      <c r="G150" s="27">
        <f t="shared" si="44"/>
        <v>0</v>
      </c>
      <c r="H150" s="27"/>
      <c r="I150" s="27"/>
      <c r="J150" s="27">
        <f t="shared" si="45"/>
        <v>0</v>
      </c>
      <c r="K150" s="27">
        <f>60000-60000</f>
        <v>0</v>
      </c>
      <c r="L150" s="27">
        <f>60000-60000</f>
        <v>0</v>
      </c>
      <c r="M150" s="27">
        <f t="shared" si="46"/>
        <v>0</v>
      </c>
      <c r="N150" s="27"/>
      <c r="O150" s="27"/>
      <c r="P150" s="27">
        <f t="shared" si="47"/>
        <v>0</v>
      </c>
      <c r="Q150" s="27"/>
      <c r="R150" s="27"/>
      <c r="S150" s="27">
        <f t="shared" si="48"/>
        <v>0</v>
      </c>
      <c r="T150" s="27">
        <v>3636</v>
      </c>
      <c r="U150" s="27">
        <v>3636</v>
      </c>
      <c r="V150" s="27">
        <f t="shared" si="49"/>
        <v>0</v>
      </c>
      <c r="W150" s="27"/>
      <c r="X150" s="27"/>
      <c r="Y150" s="27">
        <f t="shared" si="50"/>
        <v>0</v>
      </c>
      <c r="Z150" s="27"/>
      <c r="AA150" s="27"/>
      <c r="AB150" s="27">
        <f t="shared" si="51"/>
        <v>0</v>
      </c>
    </row>
    <row r="151" spans="1:189" s="21" customFormat="1" ht="47.25" x14ac:dyDescent="0.25">
      <c r="A151" s="31" t="s">
        <v>129</v>
      </c>
      <c r="B151" s="27">
        <f t="shared" si="43"/>
        <v>0</v>
      </c>
      <c r="C151" s="27">
        <f t="shared" si="43"/>
        <v>13200</v>
      </c>
      <c r="D151" s="27">
        <f t="shared" si="59"/>
        <v>13200</v>
      </c>
      <c r="E151" s="27"/>
      <c r="F151" s="27"/>
      <c r="G151" s="27">
        <f t="shared" si="44"/>
        <v>0</v>
      </c>
      <c r="H151" s="27"/>
      <c r="I151" s="27"/>
      <c r="J151" s="27">
        <f t="shared" si="45"/>
        <v>0</v>
      </c>
      <c r="K151" s="27">
        <f>60000-60000</f>
        <v>0</v>
      </c>
      <c r="L151" s="27">
        <v>13200</v>
      </c>
      <c r="M151" s="27">
        <f t="shared" si="46"/>
        <v>13200</v>
      </c>
      <c r="N151" s="27"/>
      <c r="O151" s="27"/>
      <c r="P151" s="27">
        <f t="shared" si="47"/>
        <v>0</v>
      </c>
      <c r="Q151" s="27"/>
      <c r="R151" s="27"/>
      <c r="S151" s="27">
        <f t="shared" si="48"/>
        <v>0</v>
      </c>
      <c r="T151" s="27"/>
      <c r="U151" s="27"/>
      <c r="V151" s="27">
        <f t="shared" si="49"/>
        <v>0</v>
      </c>
      <c r="W151" s="27"/>
      <c r="X151" s="27"/>
      <c r="Y151" s="27">
        <f t="shared" si="50"/>
        <v>0</v>
      </c>
      <c r="Z151" s="27"/>
      <c r="AA151" s="27"/>
      <c r="AB151" s="27">
        <f t="shared" si="51"/>
        <v>0</v>
      </c>
    </row>
    <row r="152" spans="1:189" s="21" customFormat="1" ht="47.25" x14ac:dyDescent="0.25">
      <c r="A152" s="35" t="s">
        <v>130</v>
      </c>
      <c r="B152" s="27">
        <f t="shared" si="43"/>
        <v>3630</v>
      </c>
      <c r="C152" s="27">
        <f t="shared" si="43"/>
        <v>3630</v>
      </c>
      <c r="D152" s="27">
        <f t="shared" si="59"/>
        <v>0</v>
      </c>
      <c r="E152" s="27"/>
      <c r="F152" s="27"/>
      <c r="G152" s="27">
        <f t="shared" si="44"/>
        <v>0</v>
      </c>
      <c r="H152" s="27"/>
      <c r="I152" s="27"/>
      <c r="J152" s="27">
        <f t="shared" si="45"/>
        <v>0</v>
      </c>
      <c r="K152" s="27">
        <v>3630</v>
      </c>
      <c r="L152" s="27">
        <v>3630</v>
      </c>
      <c r="M152" s="27">
        <f t="shared" si="46"/>
        <v>0</v>
      </c>
      <c r="N152" s="27"/>
      <c r="O152" s="27"/>
      <c r="P152" s="27">
        <f t="shared" si="47"/>
        <v>0</v>
      </c>
      <c r="Q152" s="27"/>
      <c r="R152" s="27"/>
      <c r="S152" s="27">
        <f t="shared" si="48"/>
        <v>0</v>
      </c>
      <c r="T152" s="27"/>
      <c r="U152" s="27"/>
      <c r="V152" s="27">
        <f t="shared" si="49"/>
        <v>0</v>
      </c>
      <c r="W152" s="27"/>
      <c r="X152" s="27"/>
      <c r="Y152" s="27">
        <f t="shared" si="50"/>
        <v>0</v>
      </c>
      <c r="Z152" s="27"/>
      <c r="AA152" s="27"/>
      <c r="AB152" s="27">
        <f t="shared" si="51"/>
        <v>0</v>
      </c>
    </row>
    <row r="153" spans="1:189" s="21" customFormat="1" ht="63" x14ac:dyDescent="0.25">
      <c r="A153" s="35" t="s">
        <v>131</v>
      </c>
      <c r="B153" s="27">
        <f t="shared" si="43"/>
        <v>864178</v>
      </c>
      <c r="C153" s="27">
        <f t="shared" si="43"/>
        <v>864178</v>
      </c>
      <c r="D153" s="27">
        <f t="shared" si="59"/>
        <v>0</v>
      </c>
      <c r="E153" s="27"/>
      <c r="F153" s="27"/>
      <c r="G153" s="27">
        <f t="shared" si="44"/>
        <v>0</v>
      </c>
      <c r="H153" s="27"/>
      <c r="I153" s="27"/>
      <c r="J153" s="27">
        <f t="shared" si="45"/>
        <v>0</v>
      </c>
      <c r="K153" s="27"/>
      <c r="L153" s="27"/>
      <c r="M153" s="27">
        <f t="shared" si="46"/>
        <v>0</v>
      </c>
      <c r="N153" s="27">
        <v>864178</v>
      </c>
      <c r="O153" s="27">
        <v>864178</v>
      </c>
      <c r="P153" s="27">
        <f t="shared" si="47"/>
        <v>0</v>
      </c>
      <c r="Q153" s="27"/>
      <c r="R153" s="27"/>
      <c r="S153" s="27">
        <f t="shared" si="48"/>
        <v>0</v>
      </c>
      <c r="T153" s="27"/>
      <c r="U153" s="27"/>
      <c r="V153" s="27">
        <f t="shared" si="49"/>
        <v>0</v>
      </c>
      <c r="W153" s="27"/>
      <c r="X153" s="27"/>
      <c r="Y153" s="27">
        <f t="shared" si="50"/>
        <v>0</v>
      </c>
      <c r="Z153" s="27"/>
      <c r="AA153" s="27"/>
      <c r="AB153" s="27">
        <f t="shared" si="51"/>
        <v>0</v>
      </c>
    </row>
    <row r="154" spans="1:189" s="21" customFormat="1" ht="63" x14ac:dyDescent="0.25">
      <c r="A154" s="35" t="s">
        <v>132</v>
      </c>
      <c r="B154" s="27">
        <f t="shared" si="43"/>
        <v>138928</v>
      </c>
      <c r="C154" s="27">
        <f t="shared" si="43"/>
        <v>138928</v>
      </c>
      <c r="D154" s="27">
        <f t="shared" si="59"/>
        <v>0</v>
      </c>
      <c r="E154" s="27"/>
      <c r="F154" s="27"/>
      <c r="G154" s="27">
        <f t="shared" si="44"/>
        <v>0</v>
      </c>
      <c r="H154" s="27"/>
      <c r="I154" s="27"/>
      <c r="J154" s="27">
        <f t="shared" si="45"/>
        <v>0</v>
      </c>
      <c r="K154" s="27"/>
      <c r="L154" s="27"/>
      <c r="M154" s="27">
        <f t="shared" si="46"/>
        <v>0</v>
      </c>
      <c r="N154" s="27">
        <v>138928</v>
      </c>
      <c r="O154" s="27">
        <v>138928</v>
      </c>
      <c r="P154" s="27">
        <f t="shared" si="47"/>
        <v>0</v>
      </c>
      <c r="Q154" s="27"/>
      <c r="R154" s="27"/>
      <c r="S154" s="27">
        <f t="shared" si="48"/>
        <v>0</v>
      </c>
      <c r="T154" s="27"/>
      <c r="U154" s="27"/>
      <c r="V154" s="27">
        <f t="shared" si="49"/>
        <v>0</v>
      </c>
      <c r="W154" s="27"/>
      <c r="X154" s="27"/>
      <c r="Y154" s="27">
        <f t="shared" si="50"/>
        <v>0</v>
      </c>
      <c r="Z154" s="27"/>
      <c r="AA154" s="27"/>
      <c r="AB154" s="27">
        <f t="shared" si="51"/>
        <v>0</v>
      </c>
    </row>
    <row r="155" spans="1:189" s="21" customFormat="1" ht="47.25" x14ac:dyDescent="0.25">
      <c r="A155" s="35" t="s">
        <v>133</v>
      </c>
      <c r="B155" s="27">
        <f t="shared" si="43"/>
        <v>838158</v>
      </c>
      <c r="C155" s="27">
        <f t="shared" si="43"/>
        <v>838158</v>
      </c>
      <c r="D155" s="27">
        <f t="shared" si="59"/>
        <v>0</v>
      </c>
      <c r="E155" s="27"/>
      <c r="F155" s="27"/>
      <c r="G155" s="27">
        <f t="shared" si="44"/>
        <v>0</v>
      </c>
      <c r="H155" s="27"/>
      <c r="I155" s="27"/>
      <c r="J155" s="27">
        <f t="shared" si="45"/>
        <v>0</v>
      </c>
      <c r="K155" s="27"/>
      <c r="L155" s="27"/>
      <c r="M155" s="27">
        <f t="shared" si="46"/>
        <v>0</v>
      </c>
      <c r="N155" s="27">
        <v>838158</v>
      </c>
      <c r="O155" s="27">
        <v>838158</v>
      </c>
      <c r="P155" s="27">
        <f t="shared" si="47"/>
        <v>0</v>
      </c>
      <c r="Q155" s="27"/>
      <c r="R155" s="27"/>
      <c r="S155" s="27">
        <f t="shared" si="48"/>
        <v>0</v>
      </c>
      <c r="T155" s="27"/>
      <c r="U155" s="27"/>
      <c r="V155" s="27">
        <f t="shared" si="49"/>
        <v>0</v>
      </c>
      <c r="W155" s="27"/>
      <c r="X155" s="27"/>
      <c r="Y155" s="27">
        <f t="shared" si="50"/>
        <v>0</v>
      </c>
      <c r="Z155" s="27"/>
      <c r="AA155" s="27"/>
      <c r="AB155" s="27">
        <f t="shared" si="51"/>
        <v>0</v>
      </c>
    </row>
    <row r="156" spans="1:189" s="21" customFormat="1" ht="47.25" x14ac:dyDescent="0.25">
      <c r="A156" s="35" t="s">
        <v>134</v>
      </c>
      <c r="B156" s="27">
        <f t="shared" si="43"/>
        <v>17700</v>
      </c>
      <c r="C156" s="27">
        <f t="shared" si="43"/>
        <v>17700</v>
      </c>
      <c r="D156" s="27">
        <f t="shared" si="59"/>
        <v>0</v>
      </c>
      <c r="E156" s="27"/>
      <c r="F156" s="27"/>
      <c r="G156" s="27">
        <f t="shared" si="44"/>
        <v>0</v>
      </c>
      <c r="H156" s="27"/>
      <c r="I156" s="27"/>
      <c r="J156" s="27">
        <f t="shared" si="45"/>
        <v>0</v>
      </c>
      <c r="K156" s="27">
        <v>17700</v>
      </c>
      <c r="L156" s="27">
        <v>17700</v>
      </c>
      <c r="M156" s="27">
        <f t="shared" si="46"/>
        <v>0</v>
      </c>
      <c r="N156" s="27"/>
      <c r="O156" s="27"/>
      <c r="P156" s="27">
        <f t="shared" si="47"/>
        <v>0</v>
      </c>
      <c r="Q156" s="27"/>
      <c r="R156" s="27"/>
      <c r="S156" s="27">
        <f t="shared" si="48"/>
        <v>0</v>
      </c>
      <c r="T156" s="27"/>
      <c r="U156" s="27"/>
      <c r="V156" s="27">
        <f t="shared" si="49"/>
        <v>0</v>
      </c>
      <c r="W156" s="27"/>
      <c r="X156" s="27"/>
      <c r="Y156" s="27">
        <f t="shared" si="50"/>
        <v>0</v>
      </c>
      <c r="Z156" s="27"/>
      <c r="AA156" s="27"/>
      <c r="AB156" s="27">
        <f t="shared" si="51"/>
        <v>0</v>
      </c>
    </row>
    <row r="157" spans="1:189" s="21" customFormat="1" x14ac:dyDescent="0.25">
      <c r="A157" s="19" t="s">
        <v>135</v>
      </c>
      <c r="B157" s="20">
        <f t="shared" si="43"/>
        <v>2454873</v>
      </c>
      <c r="C157" s="20">
        <f t="shared" si="43"/>
        <v>2454873</v>
      </c>
      <c r="D157" s="20">
        <f t="shared" si="59"/>
        <v>0</v>
      </c>
      <c r="E157" s="20">
        <f t="shared" ref="E157:AA157" si="60">SUM(E158)</f>
        <v>46418</v>
      </c>
      <c r="F157" s="20">
        <f t="shared" si="60"/>
        <v>46418</v>
      </c>
      <c r="G157" s="20">
        <f t="shared" si="44"/>
        <v>0</v>
      </c>
      <c r="H157" s="20">
        <f t="shared" si="60"/>
        <v>30000</v>
      </c>
      <c r="I157" s="20">
        <f t="shared" si="60"/>
        <v>30000</v>
      </c>
      <c r="J157" s="20">
        <f t="shared" si="45"/>
        <v>0</v>
      </c>
      <c r="K157" s="20">
        <f t="shared" si="60"/>
        <v>20000</v>
      </c>
      <c r="L157" s="20">
        <f t="shared" si="60"/>
        <v>20000</v>
      </c>
      <c r="M157" s="20">
        <f t="shared" si="46"/>
        <v>0</v>
      </c>
      <c r="N157" s="20">
        <f t="shared" si="60"/>
        <v>2000000</v>
      </c>
      <c r="O157" s="20">
        <f t="shared" si="60"/>
        <v>2000000</v>
      </c>
      <c r="P157" s="20">
        <f t="shared" si="47"/>
        <v>0</v>
      </c>
      <c r="Q157" s="20">
        <f t="shared" si="60"/>
        <v>0</v>
      </c>
      <c r="R157" s="20">
        <f t="shared" si="60"/>
        <v>0</v>
      </c>
      <c r="S157" s="20">
        <f t="shared" si="48"/>
        <v>0</v>
      </c>
      <c r="T157" s="20">
        <f t="shared" si="60"/>
        <v>358455</v>
      </c>
      <c r="U157" s="20">
        <f t="shared" si="60"/>
        <v>358455</v>
      </c>
      <c r="V157" s="20">
        <f t="shared" si="49"/>
        <v>0</v>
      </c>
      <c r="W157" s="20">
        <f t="shared" si="60"/>
        <v>0</v>
      </c>
      <c r="X157" s="20">
        <f t="shared" si="60"/>
        <v>0</v>
      </c>
      <c r="Y157" s="20">
        <f t="shared" si="50"/>
        <v>0</v>
      </c>
      <c r="Z157" s="20">
        <f t="shared" si="60"/>
        <v>0</v>
      </c>
      <c r="AA157" s="20">
        <f t="shared" si="60"/>
        <v>0</v>
      </c>
      <c r="AB157" s="20">
        <f t="shared" si="51"/>
        <v>0</v>
      </c>
    </row>
    <row r="158" spans="1:189" s="21" customFormat="1" x14ac:dyDescent="0.25">
      <c r="A158" s="19" t="s">
        <v>19</v>
      </c>
      <c r="B158" s="20">
        <f t="shared" si="43"/>
        <v>2454873</v>
      </c>
      <c r="C158" s="20">
        <f t="shared" si="43"/>
        <v>2454873</v>
      </c>
      <c r="D158" s="20">
        <f t="shared" si="59"/>
        <v>0</v>
      </c>
      <c r="E158" s="20">
        <f t="shared" ref="E158:AA158" si="61">SUM(E159:E163)</f>
        <v>46418</v>
      </c>
      <c r="F158" s="20">
        <f t="shared" si="61"/>
        <v>46418</v>
      </c>
      <c r="G158" s="20">
        <f t="shared" si="44"/>
        <v>0</v>
      </c>
      <c r="H158" s="20">
        <f t="shared" si="61"/>
        <v>30000</v>
      </c>
      <c r="I158" s="20">
        <f t="shared" si="61"/>
        <v>30000</v>
      </c>
      <c r="J158" s="20">
        <f t="shared" si="45"/>
        <v>0</v>
      </c>
      <c r="K158" s="20">
        <f t="shared" ref="K158" si="62">SUM(K159:K163)</f>
        <v>20000</v>
      </c>
      <c r="L158" s="20">
        <f t="shared" si="61"/>
        <v>20000</v>
      </c>
      <c r="M158" s="20">
        <f t="shared" si="46"/>
        <v>0</v>
      </c>
      <c r="N158" s="20">
        <f t="shared" ref="N158" si="63">SUM(N159:N163)</f>
        <v>2000000</v>
      </c>
      <c r="O158" s="20">
        <f t="shared" si="61"/>
        <v>2000000</v>
      </c>
      <c r="P158" s="20">
        <f t="shared" si="47"/>
        <v>0</v>
      </c>
      <c r="Q158" s="20">
        <f t="shared" ref="Q158" si="64">SUM(Q159:Q163)</f>
        <v>0</v>
      </c>
      <c r="R158" s="20">
        <f t="shared" si="61"/>
        <v>0</v>
      </c>
      <c r="S158" s="20">
        <f t="shared" si="48"/>
        <v>0</v>
      </c>
      <c r="T158" s="20">
        <f t="shared" ref="T158" si="65">SUM(T159:T163)</f>
        <v>358455</v>
      </c>
      <c r="U158" s="20">
        <f t="shared" si="61"/>
        <v>358455</v>
      </c>
      <c r="V158" s="20">
        <f t="shared" si="49"/>
        <v>0</v>
      </c>
      <c r="W158" s="20">
        <f t="shared" ref="W158:X158" si="66">SUM(W159:W163)</f>
        <v>0</v>
      </c>
      <c r="X158" s="20">
        <f t="shared" si="66"/>
        <v>0</v>
      </c>
      <c r="Y158" s="20">
        <f t="shared" si="50"/>
        <v>0</v>
      </c>
      <c r="Z158" s="20">
        <f t="shared" si="61"/>
        <v>0</v>
      </c>
      <c r="AA158" s="20">
        <f t="shared" si="61"/>
        <v>0</v>
      </c>
      <c r="AB158" s="20">
        <f t="shared" si="51"/>
        <v>0</v>
      </c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8"/>
      <c r="FT158" s="18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</row>
    <row r="159" spans="1:189" s="21" customFormat="1" ht="78.75" x14ac:dyDescent="0.25">
      <c r="A159" s="26" t="s">
        <v>136</v>
      </c>
      <c r="B159" s="27">
        <f t="shared" si="43"/>
        <v>2000000</v>
      </c>
      <c r="C159" s="27">
        <f t="shared" si="43"/>
        <v>2000000</v>
      </c>
      <c r="D159" s="27">
        <f t="shared" si="59"/>
        <v>0</v>
      </c>
      <c r="E159" s="27"/>
      <c r="F159" s="27"/>
      <c r="G159" s="27">
        <f t="shared" si="44"/>
        <v>0</v>
      </c>
      <c r="H159" s="27"/>
      <c r="I159" s="27"/>
      <c r="J159" s="27">
        <f t="shared" si="45"/>
        <v>0</v>
      </c>
      <c r="K159" s="27"/>
      <c r="L159" s="27"/>
      <c r="M159" s="27">
        <f t="shared" si="46"/>
        <v>0</v>
      </c>
      <c r="N159" s="27">
        <v>2000000</v>
      </c>
      <c r="O159" s="27">
        <v>2000000</v>
      </c>
      <c r="P159" s="27">
        <f t="shared" si="47"/>
        <v>0</v>
      </c>
      <c r="Q159" s="27"/>
      <c r="R159" s="27"/>
      <c r="S159" s="27">
        <f t="shared" si="48"/>
        <v>0</v>
      </c>
      <c r="T159" s="27"/>
      <c r="U159" s="27"/>
      <c r="V159" s="27">
        <f t="shared" si="49"/>
        <v>0</v>
      </c>
      <c r="W159" s="27"/>
      <c r="X159" s="27"/>
      <c r="Y159" s="27">
        <f t="shared" si="50"/>
        <v>0</v>
      </c>
      <c r="Z159" s="27"/>
      <c r="AA159" s="27"/>
      <c r="AB159" s="27">
        <f t="shared" si="51"/>
        <v>0</v>
      </c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</row>
    <row r="160" spans="1:189" s="21" customFormat="1" x14ac:dyDescent="0.25">
      <c r="A160" s="26" t="s">
        <v>137</v>
      </c>
      <c r="B160" s="27">
        <f t="shared" si="43"/>
        <v>20000</v>
      </c>
      <c r="C160" s="27">
        <f t="shared" si="43"/>
        <v>20000</v>
      </c>
      <c r="D160" s="27">
        <f t="shared" si="59"/>
        <v>0</v>
      </c>
      <c r="E160" s="27"/>
      <c r="F160" s="27"/>
      <c r="G160" s="27">
        <f t="shared" si="44"/>
        <v>0</v>
      </c>
      <c r="H160" s="27"/>
      <c r="I160" s="27"/>
      <c r="J160" s="27">
        <f t="shared" si="45"/>
        <v>0</v>
      </c>
      <c r="K160" s="27">
        <v>20000</v>
      </c>
      <c r="L160" s="27">
        <v>20000</v>
      </c>
      <c r="M160" s="27">
        <f t="shared" si="46"/>
        <v>0</v>
      </c>
      <c r="N160" s="27"/>
      <c r="O160" s="27"/>
      <c r="P160" s="27">
        <f t="shared" si="47"/>
        <v>0</v>
      </c>
      <c r="Q160" s="27"/>
      <c r="R160" s="27"/>
      <c r="S160" s="27">
        <f t="shared" si="48"/>
        <v>0</v>
      </c>
      <c r="T160" s="27"/>
      <c r="U160" s="27"/>
      <c r="V160" s="27">
        <f t="shared" si="49"/>
        <v>0</v>
      </c>
      <c r="W160" s="27"/>
      <c r="X160" s="27"/>
      <c r="Y160" s="27">
        <f t="shared" si="50"/>
        <v>0</v>
      </c>
      <c r="Z160" s="27"/>
      <c r="AA160" s="27"/>
      <c r="AB160" s="27">
        <f t="shared" si="51"/>
        <v>0</v>
      </c>
    </row>
    <row r="161" spans="1:189" s="21" customFormat="1" ht="31.5" x14ac:dyDescent="0.25">
      <c r="A161" s="26" t="s">
        <v>138</v>
      </c>
      <c r="B161" s="27">
        <f t="shared" si="43"/>
        <v>30000</v>
      </c>
      <c r="C161" s="27">
        <f t="shared" si="43"/>
        <v>30000</v>
      </c>
      <c r="D161" s="27">
        <f t="shared" si="59"/>
        <v>0</v>
      </c>
      <c r="E161" s="27"/>
      <c r="F161" s="27"/>
      <c r="G161" s="27">
        <f t="shared" si="44"/>
        <v>0</v>
      </c>
      <c r="H161" s="27">
        <v>30000</v>
      </c>
      <c r="I161" s="27">
        <v>30000</v>
      </c>
      <c r="J161" s="27">
        <f t="shared" si="45"/>
        <v>0</v>
      </c>
      <c r="K161" s="27"/>
      <c r="L161" s="27"/>
      <c r="M161" s="27">
        <f t="shared" si="46"/>
        <v>0</v>
      </c>
      <c r="N161" s="27"/>
      <c r="O161" s="27"/>
      <c r="P161" s="27">
        <f t="shared" si="47"/>
        <v>0</v>
      </c>
      <c r="Q161" s="27"/>
      <c r="R161" s="27"/>
      <c r="S161" s="27">
        <f t="shared" si="48"/>
        <v>0</v>
      </c>
      <c r="T161" s="27"/>
      <c r="U161" s="27"/>
      <c r="V161" s="27">
        <f t="shared" si="49"/>
        <v>0</v>
      </c>
      <c r="W161" s="27"/>
      <c r="X161" s="27"/>
      <c r="Y161" s="27">
        <f t="shared" si="50"/>
        <v>0</v>
      </c>
      <c r="Z161" s="27"/>
      <c r="AA161" s="27"/>
      <c r="AB161" s="27">
        <f t="shared" si="51"/>
        <v>0</v>
      </c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</row>
    <row r="162" spans="1:189" s="18" customFormat="1" ht="63" x14ac:dyDescent="0.25">
      <c r="A162" s="31" t="s">
        <v>139</v>
      </c>
      <c r="B162" s="27">
        <f t="shared" si="43"/>
        <v>54873</v>
      </c>
      <c r="C162" s="27">
        <f t="shared" si="43"/>
        <v>54873</v>
      </c>
      <c r="D162" s="27">
        <f t="shared" si="59"/>
        <v>0</v>
      </c>
      <c r="E162" s="27"/>
      <c r="F162" s="27"/>
      <c r="G162" s="27">
        <f t="shared" si="44"/>
        <v>0</v>
      </c>
      <c r="H162" s="27"/>
      <c r="I162" s="27"/>
      <c r="J162" s="27">
        <f t="shared" si="45"/>
        <v>0</v>
      </c>
      <c r="K162" s="27"/>
      <c r="L162" s="27"/>
      <c r="M162" s="27">
        <f t="shared" si="46"/>
        <v>0</v>
      </c>
      <c r="N162" s="27"/>
      <c r="O162" s="27"/>
      <c r="P162" s="27">
        <f t="shared" si="47"/>
        <v>0</v>
      </c>
      <c r="Q162" s="27"/>
      <c r="R162" s="27"/>
      <c r="S162" s="27">
        <f t="shared" si="48"/>
        <v>0</v>
      </c>
      <c r="T162" s="27">
        <v>54873</v>
      </c>
      <c r="U162" s="27">
        <v>54873</v>
      </c>
      <c r="V162" s="27">
        <f t="shared" si="49"/>
        <v>0</v>
      </c>
      <c r="W162" s="27"/>
      <c r="X162" s="27"/>
      <c r="Y162" s="27">
        <f t="shared" si="50"/>
        <v>0</v>
      </c>
      <c r="Z162" s="27"/>
      <c r="AA162" s="27"/>
      <c r="AB162" s="27">
        <f t="shared" si="51"/>
        <v>0</v>
      </c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</row>
    <row r="163" spans="1:189" s="18" customFormat="1" ht="31.5" x14ac:dyDescent="0.25">
      <c r="A163" s="31" t="s">
        <v>140</v>
      </c>
      <c r="B163" s="27">
        <f t="shared" si="43"/>
        <v>350000</v>
      </c>
      <c r="C163" s="27">
        <f t="shared" si="43"/>
        <v>350000</v>
      </c>
      <c r="D163" s="27">
        <f t="shared" si="59"/>
        <v>0</v>
      </c>
      <c r="E163" s="27">
        <v>46418</v>
      </c>
      <c r="F163" s="27">
        <v>46418</v>
      </c>
      <c r="G163" s="27">
        <f t="shared" si="44"/>
        <v>0</v>
      </c>
      <c r="H163" s="27"/>
      <c r="I163" s="27"/>
      <c r="J163" s="27">
        <f t="shared" si="45"/>
        <v>0</v>
      </c>
      <c r="K163" s="27"/>
      <c r="L163" s="27"/>
      <c r="M163" s="27">
        <f t="shared" si="46"/>
        <v>0</v>
      </c>
      <c r="N163" s="27"/>
      <c r="O163" s="27"/>
      <c r="P163" s="27">
        <f t="shared" si="47"/>
        <v>0</v>
      </c>
      <c r="Q163" s="27"/>
      <c r="R163" s="27"/>
      <c r="S163" s="27">
        <f t="shared" si="48"/>
        <v>0</v>
      </c>
      <c r="T163" s="27">
        <v>303582</v>
      </c>
      <c r="U163" s="27">
        <v>303582</v>
      </c>
      <c r="V163" s="27">
        <f t="shared" si="49"/>
        <v>0</v>
      </c>
      <c r="W163" s="27"/>
      <c r="X163" s="27"/>
      <c r="Y163" s="27">
        <f t="shared" si="50"/>
        <v>0</v>
      </c>
      <c r="Z163" s="27">
        <v>0</v>
      </c>
      <c r="AA163" s="27">
        <v>0</v>
      </c>
      <c r="AB163" s="27">
        <f t="shared" si="51"/>
        <v>0</v>
      </c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</row>
    <row r="164" spans="1:189" s="21" customFormat="1" x14ac:dyDescent="0.25">
      <c r="A164" s="19" t="s">
        <v>141</v>
      </c>
      <c r="B164" s="20">
        <f t="shared" si="43"/>
        <v>15360912</v>
      </c>
      <c r="C164" s="20">
        <f t="shared" si="43"/>
        <v>15435842</v>
      </c>
      <c r="D164" s="20">
        <f t="shared" si="59"/>
        <v>108680</v>
      </c>
      <c r="E164" s="20">
        <f>SUM(E165,E178,E187,E230,E255,E286,E317,E218)</f>
        <v>588303</v>
      </c>
      <c r="F164" s="20">
        <f>SUM(F165,F178,F187,F230,F255,F286,F317,F218)</f>
        <v>588303</v>
      </c>
      <c r="G164" s="20">
        <f t="shared" si="44"/>
        <v>0</v>
      </c>
      <c r="H164" s="20">
        <f>SUM(H165,H178,H187,H230,H255,H286,H317,H218)</f>
        <v>309982</v>
      </c>
      <c r="I164" s="20">
        <f>SUM(I165,I178,I187,I230,I255,I286,I317,I218)</f>
        <v>309982</v>
      </c>
      <c r="J164" s="20">
        <f t="shared" si="45"/>
        <v>0</v>
      </c>
      <c r="K164" s="20">
        <f>SUM(K165,K178,K187,K230,K255,K286,K317,K218)</f>
        <v>769185</v>
      </c>
      <c r="L164" s="20">
        <f>SUM(L165,L178,L187,L230,L255,L286,L317,L218)</f>
        <v>806603</v>
      </c>
      <c r="M164" s="20">
        <f t="shared" si="46"/>
        <v>37418</v>
      </c>
      <c r="N164" s="20">
        <f>SUM(N165,N178,N187,N230,N255,N286,N317,N218)</f>
        <v>4621462</v>
      </c>
      <c r="O164" s="20">
        <f>SUM(O165,O178,O187,O230,O255,O286,O317,O218)</f>
        <v>4621462</v>
      </c>
      <c r="P164" s="20">
        <f t="shared" si="47"/>
        <v>0</v>
      </c>
      <c r="Q164" s="20">
        <f>SUM(Q165,Q178,Q187,Q230,Q255,Q286,Q317,Q218)</f>
        <v>388482</v>
      </c>
      <c r="R164" s="20">
        <f>SUM(R165,R178,R187,R230,R255,R286,R317,R218)</f>
        <v>425994</v>
      </c>
      <c r="S164" s="20">
        <f t="shared" si="48"/>
        <v>37512</v>
      </c>
      <c r="T164" s="20">
        <f>SUM(T165,T178,T187,T230,T255,T286,T317,T218)</f>
        <v>4331414</v>
      </c>
      <c r="U164" s="20">
        <f>SUM(U165,U178,U187,U230,U255,U286,U317,U218)</f>
        <v>4331414</v>
      </c>
      <c r="V164" s="20">
        <f t="shared" si="49"/>
        <v>0</v>
      </c>
      <c r="W164" s="20">
        <f>SUM(W165,W178,W187,W230,W255,W286,W317,W218)</f>
        <v>0</v>
      </c>
      <c r="X164" s="20">
        <f>SUM(X165,X178,X187,X230,X255,X286,X317,X218)</f>
        <v>33750</v>
      </c>
      <c r="Y164" s="20">
        <f t="shared" si="50"/>
        <v>33750</v>
      </c>
      <c r="Z164" s="20">
        <f>SUM(Z165,Z178,Z187,Z230,Z255,Z286,Z317,Z218)</f>
        <v>4352084</v>
      </c>
      <c r="AA164" s="20">
        <f>SUM(AA165,AA178,AA187,AA230,AA255,AA286,AA317,AA218)</f>
        <v>4352084</v>
      </c>
      <c r="AB164" s="20">
        <f t="shared" si="51"/>
        <v>0</v>
      </c>
    </row>
    <row r="165" spans="1:189" s="21" customFormat="1" x14ac:dyDescent="0.25">
      <c r="A165" s="19" t="s">
        <v>18</v>
      </c>
      <c r="B165" s="20">
        <f t="shared" si="43"/>
        <v>175764</v>
      </c>
      <c r="C165" s="20">
        <f t="shared" si="43"/>
        <v>175764</v>
      </c>
      <c r="D165" s="20">
        <f t="shared" si="59"/>
        <v>0</v>
      </c>
      <c r="E165" s="20">
        <f>SUM(E166,E171,E173,E176)</f>
        <v>0</v>
      </c>
      <c r="F165" s="20">
        <f>SUM(F166,F171,F173,F176)</f>
        <v>0</v>
      </c>
      <c r="G165" s="20">
        <f t="shared" si="44"/>
        <v>0</v>
      </c>
      <c r="H165" s="20">
        <f t="shared" ref="H165:AA165" si="67">SUM(H166,H171,H173,H176)</f>
        <v>0</v>
      </c>
      <c r="I165" s="20">
        <f t="shared" si="67"/>
        <v>0</v>
      </c>
      <c r="J165" s="20">
        <f t="shared" si="45"/>
        <v>0</v>
      </c>
      <c r="K165" s="20">
        <f t="shared" ref="K165" si="68">SUM(K166,K171,K173,K176)</f>
        <v>105280</v>
      </c>
      <c r="L165" s="20">
        <f t="shared" si="67"/>
        <v>105280</v>
      </c>
      <c r="M165" s="20">
        <f t="shared" si="46"/>
        <v>0</v>
      </c>
      <c r="N165" s="20">
        <f t="shared" ref="N165" si="69">SUM(N166,N171,N173,N176)</f>
        <v>0</v>
      </c>
      <c r="O165" s="20">
        <f t="shared" si="67"/>
        <v>0</v>
      </c>
      <c r="P165" s="20">
        <f t="shared" si="47"/>
        <v>0</v>
      </c>
      <c r="Q165" s="20">
        <f t="shared" ref="Q165" si="70">SUM(Q166,Q171,Q173,Q176)</f>
        <v>0</v>
      </c>
      <c r="R165" s="20">
        <f t="shared" si="67"/>
        <v>0</v>
      </c>
      <c r="S165" s="20">
        <f t="shared" si="48"/>
        <v>0</v>
      </c>
      <c r="T165" s="20">
        <f t="shared" ref="T165" si="71">SUM(T166,T171,T173,T176)</f>
        <v>0</v>
      </c>
      <c r="U165" s="20">
        <f t="shared" si="67"/>
        <v>0</v>
      </c>
      <c r="V165" s="20">
        <f t="shared" si="49"/>
        <v>0</v>
      </c>
      <c r="W165" s="20">
        <f t="shared" ref="W165:X165" si="72">SUM(W166,W171,W173,W176)</f>
        <v>0</v>
      </c>
      <c r="X165" s="20">
        <f t="shared" si="72"/>
        <v>0</v>
      </c>
      <c r="Y165" s="20">
        <f t="shared" si="50"/>
        <v>0</v>
      </c>
      <c r="Z165" s="20">
        <f t="shared" si="67"/>
        <v>70484</v>
      </c>
      <c r="AA165" s="20">
        <f t="shared" si="67"/>
        <v>70484</v>
      </c>
      <c r="AB165" s="20">
        <f t="shared" si="51"/>
        <v>0</v>
      </c>
    </row>
    <row r="166" spans="1:189" s="21" customFormat="1" x14ac:dyDescent="0.25">
      <c r="A166" s="19" t="s">
        <v>142</v>
      </c>
      <c r="B166" s="20">
        <f t="shared" si="43"/>
        <v>73280</v>
      </c>
      <c r="C166" s="20">
        <f t="shared" si="43"/>
        <v>73280</v>
      </c>
      <c r="D166" s="20">
        <f t="shared" si="59"/>
        <v>0</v>
      </c>
      <c r="E166" s="20">
        <f t="shared" ref="E166:AA166" si="73">SUM(E167:E170)</f>
        <v>0</v>
      </c>
      <c r="F166" s="20">
        <f t="shared" si="73"/>
        <v>0</v>
      </c>
      <c r="G166" s="20">
        <f t="shared" si="44"/>
        <v>0</v>
      </c>
      <c r="H166" s="20">
        <f t="shared" si="73"/>
        <v>0</v>
      </c>
      <c r="I166" s="20">
        <f t="shared" si="73"/>
        <v>0</v>
      </c>
      <c r="J166" s="20">
        <f t="shared" si="45"/>
        <v>0</v>
      </c>
      <c r="K166" s="20">
        <f t="shared" ref="K166" si="74">SUM(K167:K170)</f>
        <v>73280</v>
      </c>
      <c r="L166" s="20">
        <f t="shared" si="73"/>
        <v>73280</v>
      </c>
      <c r="M166" s="20">
        <f t="shared" si="46"/>
        <v>0</v>
      </c>
      <c r="N166" s="20">
        <f t="shared" ref="N166" si="75">SUM(N167:N170)</f>
        <v>0</v>
      </c>
      <c r="O166" s="20">
        <f t="shared" si="73"/>
        <v>0</v>
      </c>
      <c r="P166" s="20">
        <f t="shared" si="47"/>
        <v>0</v>
      </c>
      <c r="Q166" s="20">
        <f t="shared" ref="Q166" si="76">SUM(Q167:Q170)</f>
        <v>0</v>
      </c>
      <c r="R166" s="20">
        <f t="shared" si="73"/>
        <v>0</v>
      </c>
      <c r="S166" s="20">
        <f t="shared" si="48"/>
        <v>0</v>
      </c>
      <c r="T166" s="20">
        <f t="shared" ref="T166" si="77">SUM(T167:T170)</f>
        <v>0</v>
      </c>
      <c r="U166" s="20">
        <f t="shared" si="73"/>
        <v>0</v>
      </c>
      <c r="V166" s="20">
        <f t="shared" si="49"/>
        <v>0</v>
      </c>
      <c r="W166" s="20">
        <f t="shared" ref="W166:X166" si="78">SUM(W167:W170)</f>
        <v>0</v>
      </c>
      <c r="X166" s="20">
        <f t="shared" si="78"/>
        <v>0</v>
      </c>
      <c r="Y166" s="20">
        <f t="shared" si="50"/>
        <v>0</v>
      </c>
      <c r="Z166" s="20">
        <f t="shared" si="73"/>
        <v>0</v>
      </c>
      <c r="AA166" s="20">
        <f t="shared" si="73"/>
        <v>0</v>
      </c>
      <c r="AB166" s="20">
        <f t="shared" si="51"/>
        <v>0</v>
      </c>
    </row>
    <row r="167" spans="1:189" s="21" customFormat="1" ht="31.5" x14ac:dyDescent="0.25">
      <c r="A167" s="26" t="s">
        <v>143</v>
      </c>
      <c r="B167" s="27">
        <f t="shared" si="43"/>
        <v>70000</v>
      </c>
      <c r="C167" s="27">
        <f t="shared" si="43"/>
        <v>70000</v>
      </c>
      <c r="D167" s="27">
        <f t="shared" si="59"/>
        <v>0</v>
      </c>
      <c r="E167" s="27"/>
      <c r="F167" s="27"/>
      <c r="G167" s="27">
        <f t="shared" si="44"/>
        <v>0</v>
      </c>
      <c r="H167" s="27"/>
      <c r="I167" s="27"/>
      <c r="J167" s="27">
        <f t="shared" si="45"/>
        <v>0</v>
      </c>
      <c r="K167" s="27">
        <v>70000</v>
      </c>
      <c r="L167" s="27">
        <v>70000</v>
      </c>
      <c r="M167" s="27">
        <f t="shared" si="46"/>
        <v>0</v>
      </c>
      <c r="N167" s="27"/>
      <c r="O167" s="27"/>
      <c r="P167" s="27">
        <f t="shared" si="47"/>
        <v>0</v>
      </c>
      <c r="Q167" s="27"/>
      <c r="R167" s="27"/>
      <c r="S167" s="27">
        <f t="shared" si="48"/>
        <v>0</v>
      </c>
      <c r="T167" s="27"/>
      <c r="U167" s="27"/>
      <c r="V167" s="27">
        <f t="shared" si="49"/>
        <v>0</v>
      </c>
      <c r="W167" s="27"/>
      <c r="X167" s="27"/>
      <c r="Y167" s="27">
        <f t="shared" si="50"/>
        <v>0</v>
      </c>
      <c r="Z167" s="27"/>
      <c r="AA167" s="27"/>
      <c r="AB167" s="27">
        <f t="shared" si="51"/>
        <v>0</v>
      </c>
    </row>
    <row r="168" spans="1:189" s="21" customFormat="1" ht="31.5" x14ac:dyDescent="0.25">
      <c r="A168" s="26" t="s">
        <v>144</v>
      </c>
      <c r="B168" s="27">
        <f t="shared" si="43"/>
        <v>918</v>
      </c>
      <c r="C168" s="27">
        <f t="shared" si="43"/>
        <v>918</v>
      </c>
      <c r="D168" s="27">
        <f t="shared" si="59"/>
        <v>0</v>
      </c>
      <c r="E168" s="27"/>
      <c r="F168" s="27"/>
      <c r="G168" s="27">
        <f t="shared" si="44"/>
        <v>0</v>
      </c>
      <c r="H168" s="27"/>
      <c r="I168" s="27"/>
      <c r="J168" s="27">
        <f t="shared" si="45"/>
        <v>0</v>
      </c>
      <c r="K168" s="27">
        <v>918</v>
      </c>
      <c r="L168" s="27">
        <v>918</v>
      </c>
      <c r="M168" s="27">
        <f t="shared" si="46"/>
        <v>0</v>
      </c>
      <c r="N168" s="27"/>
      <c r="O168" s="27"/>
      <c r="P168" s="27">
        <f t="shared" si="47"/>
        <v>0</v>
      </c>
      <c r="Q168" s="27"/>
      <c r="R168" s="27"/>
      <c r="S168" s="27">
        <f t="shared" si="48"/>
        <v>0</v>
      </c>
      <c r="T168" s="27"/>
      <c r="U168" s="27"/>
      <c r="V168" s="27">
        <f t="shared" si="49"/>
        <v>0</v>
      </c>
      <c r="W168" s="27"/>
      <c r="X168" s="27"/>
      <c r="Y168" s="27">
        <f t="shared" si="50"/>
        <v>0</v>
      </c>
      <c r="Z168" s="27"/>
      <c r="AA168" s="27"/>
      <c r="AB168" s="27">
        <f t="shared" si="51"/>
        <v>0</v>
      </c>
    </row>
    <row r="169" spans="1:189" s="21" customFormat="1" ht="31.5" x14ac:dyDescent="0.25">
      <c r="A169" s="26" t="s">
        <v>145</v>
      </c>
      <c r="B169" s="27">
        <f t="shared" si="43"/>
        <v>1198</v>
      </c>
      <c r="C169" s="27">
        <f t="shared" si="43"/>
        <v>1198</v>
      </c>
      <c r="D169" s="27">
        <f t="shared" si="59"/>
        <v>0</v>
      </c>
      <c r="E169" s="27"/>
      <c r="F169" s="27"/>
      <c r="G169" s="27">
        <f t="shared" si="44"/>
        <v>0</v>
      </c>
      <c r="H169" s="27"/>
      <c r="I169" s="27"/>
      <c r="J169" s="27">
        <f t="shared" si="45"/>
        <v>0</v>
      </c>
      <c r="K169" s="27">
        <v>1198</v>
      </c>
      <c r="L169" s="27">
        <v>1198</v>
      </c>
      <c r="M169" s="27">
        <f t="shared" si="46"/>
        <v>0</v>
      </c>
      <c r="N169" s="27"/>
      <c r="O169" s="27"/>
      <c r="P169" s="27">
        <f t="shared" si="47"/>
        <v>0</v>
      </c>
      <c r="Q169" s="27"/>
      <c r="R169" s="27"/>
      <c r="S169" s="27">
        <f t="shared" si="48"/>
        <v>0</v>
      </c>
      <c r="T169" s="27"/>
      <c r="U169" s="27"/>
      <c r="V169" s="27">
        <f t="shared" si="49"/>
        <v>0</v>
      </c>
      <c r="W169" s="27"/>
      <c r="X169" s="27"/>
      <c r="Y169" s="27">
        <f t="shared" si="50"/>
        <v>0</v>
      </c>
      <c r="Z169" s="27"/>
      <c r="AA169" s="27"/>
      <c r="AB169" s="27">
        <f t="shared" si="51"/>
        <v>0</v>
      </c>
    </row>
    <row r="170" spans="1:189" s="21" customFormat="1" ht="31.5" x14ac:dyDescent="0.25">
      <c r="A170" s="26" t="s">
        <v>146</v>
      </c>
      <c r="B170" s="27">
        <f t="shared" si="43"/>
        <v>1164</v>
      </c>
      <c r="C170" s="27">
        <f t="shared" si="43"/>
        <v>1164</v>
      </c>
      <c r="D170" s="27">
        <f t="shared" si="59"/>
        <v>0</v>
      </c>
      <c r="E170" s="27"/>
      <c r="F170" s="27"/>
      <c r="G170" s="27">
        <f t="shared" si="44"/>
        <v>0</v>
      </c>
      <c r="H170" s="27"/>
      <c r="I170" s="27"/>
      <c r="J170" s="27">
        <f t="shared" si="45"/>
        <v>0</v>
      </c>
      <c r="K170" s="27">
        <v>1164</v>
      </c>
      <c r="L170" s="27">
        <v>1164</v>
      </c>
      <c r="M170" s="27">
        <f t="shared" si="46"/>
        <v>0</v>
      </c>
      <c r="N170" s="27"/>
      <c r="O170" s="27"/>
      <c r="P170" s="27">
        <f t="shared" si="47"/>
        <v>0</v>
      </c>
      <c r="Q170" s="27"/>
      <c r="R170" s="27"/>
      <c r="S170" s="27">
        <f t="shared" si="48"/>
        <v>0</v>
      </c>
      <c r="T170" s="27"/>
      <c r="U170" s="27"/>
      <c r="V170" s="27">
        <f t="shared" si="49"/>
        <v>0</v>
      </c>
      <c r="W170" s="27"/>
      <c r="X170" s="27"/>
      <c r="Y170" s="27">
        <f t="shared" si="50"/>
        <v>0</v>
      </c>
      <c r="Z170" s="27"/>
      <c r="AA170" s="27"/>
      <c r="AB170" s="27">
        <f t="shared" si="51"/>
        <v>0</v>
      </c>
    </row>
    <row r="171" spans="1:189" s="18" customFormat="1" x14ac:dyDescent="0.25">
      <c r="A171" s="19" t="s">
        <v>147</v>
      </c>
      <c r="B171" s="20">
        <f t="shared" ref="B171:C260" si="79">E171+H171+K171+N171+Q171+T171+Z171</f>
        <v>44144</v>
      </c>
      <c r="C171" s="20">
        <f t="shared" si="79"/>
        <v>44144</v>
      </c>
      <c r="D171" s="20">
        <f t="shared" si="59"/>
        <v>0</v>
      </c>
      <c r="E171" s="20">
        <f t="shared" ref="E171:AA171" si="80">SUM(E172:E172)</f>
        <v>0</v>
      </c>
      <c r="F171" s="20">
        <f t="shared" si="80"/>
        <v>0</v>
      </c>
      <c r="G171" s="20">
        <f t="shared" si="44"/>
        <v>0</v>
      </c>
      <c r="H171" s="20">
        <f t="shared" si="80"/>
        <v>0</v>
      </c>
      <c r="I171" s="20">
        <f t="shared" si="80"/>
        <v>0</v>
      </c>
      <c r="J171" s="20">
        <f t="shared" si="45"/>
        <v>0</v>
      </c>
      <c r="K171" s="20">
        <f t="shared" si="80"/>
        <v>0</v>
      </c>
      <c r="L171" s="20">
        <f t="shared" si="80"/>
        <v>0</v>
      </c>
      <c r="M171" s="20">
        <f t="shared" si="46"/>
        <v>0</v>
      </c>
      <c r="N171" s="20">
        <f t="shared" si="80"/>
        <v>0</v>
      </c>
      <c r="O171" s="20">
        <f t="shared" si="80"/>
        <v>0</v>
      </c>
      <c r="P171" s="20">
        <f t="shared" si="47"/>
        <v>0</v>
      </c>
      <c r="Q171" s="20">
        <f t="shared" si="80"/>
        <v>0</v>
      </c>
      <c r="R171" s="20">
        <f t="shared" si="80"/>
        <v>0</v>
      </c>
      <c r="S171" s="20">
        <f t="shared" si="48"/>
        <v>0</v>
      </c>
      <c r="T171" s="20">
        <f t="shared" si="80"/>
        <v>0</v>
      </c>
      <c r="U171" s="20">
        <f t="shared" si="80"/>
        <v>0</v>
      </c>
      <c r="V171" s="20">
        <f t="shared" si="49"/>
        <v>0</v>
      </c>
      <c r="W171" s="20">
        <f t="shared" si="80"/>
        <v>0</v>
      </c>
      <c r="X171" s="20">
        <f t="shared" si="80"/>
        <v>0</v>
      </c>
      <c r="Y171" s="20">
        <f t="shared" si="50"/>
        <v>0</v>
      </c>
      <c r="Z171" s="20">
        <f t="shared" si="80"/>
        <v>44144</v>
      </c>
      <c r="AA171" s="20">
        <f t="shared" si="80"/>
        <v>44144</v>
      </c>
      <c r="AB171" s="20">
        <f t="shared" si="51"/>
        <v>0</v>
      </c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1"/>
      <c r="GC171" s="21"/>
      <c r="GD171" s="21"/>
      <c r="GE171" s="21"/>
      <c r="GF171" s="21"/>
      <c r="GG171" s="21"/>
    </row>
    <row r="172" spans="1:189" s="21" customFormat="1" ht="47.25" x14ac:dyDescent="0.25">
      <c r="A172" s="31" t="s">
        <v>148</v>
      </c>
      <c r="B172" s="27">
        <f t="shared" si="79"/>
        <v>44144</v>
      </c>
      <c r="C172" s="27">
        <f t="shared" si="79"/>
        <v>44144</v>
      </c>
      <c r="D172" s="27">
        <f t="shared" si="59"/>
        <v>0</v>
      </c>
      <c r="E172" s="27"/>
      <c r="F172" s="27"/>
      <c r="G172" s="27">
        <f t="shared" si="44"/>
        <v>0</v>
      </c>
      <c r="H172" s="27"/>
      <c r="I172" s="27"/>
      <c r="J172" s="27">
        <f t="shared" si="45"/>
        <v>0</v>
      </c>
      <c r="K172" s="27">
        <v>0</v>
      </c>
      <c r="L172" s="27">
        <v>0</v>
      </c>
      <c r="M172" s="27">
        <f t="shared" si="46"/>
        <v>0</v>
      </c>
      <c r="N172" s="27"/>
      <c r="O172" s="27"/>
      <c r="P172" s="27">
        <f t="shared" si="47"/>
        <v>0</v>
      </c>
      <c r="Q172" s="27"/>
      <c r="R172" s="27"/>
      <c r="S172" s="27">
        <f t="shared" si="48"/>
        <v>0</v>
      </c>
      <c r="T172" s="27"/>
      <c r="U172" s="27"/>
      <c r="V172" s="27">
        <f t="shared" si="49"/>
        <v>0</v>
      </c>
      <c r="W172" s="27"/>
      <c r="X172" s="27"/>
      <c r="Y172" s="27">
        <f t="shared" si="50"/>
        <v>0</v>
      </c>
      <c r="Z172" s="27">
        <v>44144</v>
      </c>
      <c r="AA172" s="27">
        <v>44144</v>
      </c>
      <c r="AB172" s="27">
        <f t="shared" si="51"/>
        <v>0</v>
      </c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</row>
    <row r="173" spans="1:189" s="21" customFormat="1" ht="31.5" x14ac:dyDescent="0.25">
      <c r="A173" s="19" t="s">
        <v>149</v>
      </c>
      <c r="B173" s="20">
        <f t="shared" si="79"/>
        <v>32000</v>
      </c>
      <c r="C173" s="20">
        <f t="shared" si="79"/>
        <v>32000</v>
      </c>
      <c r="D173" s="20">
        <f t="shared" si="59"/>
        <v>0</v>
      </c>
      <c r="E173" s="20">
        <f t="shared" ref="E173:AA173" si="81">SUM(E174:E175)</f>
        <v>0</v>
      </c>
      <c r="F173" s="20">
        <f t="shared" si="81"/>
        <v>0</v>
      </c>
      <c r="G173" s="20">
        <f t="shared" si="44"/>
        <v>0</v>
      </c>
      <c r="H173" s="20">
        <f t="shared" si="81"/>
        <v>0</v>
      </c>
      <c r="I173" s="20">
        <f t="shared" si="81"/>
        <v>0</v>
      </c>
      <c r="J173" s="20">
        <f t="shared" si="45"/>
        <v>0</v>
      </c>
      <c r="K173" s="20">
        <f t="shared" ref="K173" si="82">SUM(K174:K175)</f>
        <v>32000</v>
      </c>
      <c r="L173" s="20">
        <f t="shared" si="81"/>
        <v>32000</v>
      </c>
      <c r="M173" s="20">
        <f t="shared" si="46"/>
        <v>0</v>
      </c>
      <c r="N173" s="20">
        <f t="shared" ref="N173" si="83">SUM(N174:N175)</f>
        <v>0</v>
      </c>
      <c r="O173" s="20">
        <f t="shared" si="81"/>
        <v>0</v>
      </c>
      <c r="P173" s="20">
        <f t="shared" si="47"/>
        <v>0</v>
      </c>
      <c r="Q173" s="20">
        <f t="shared" ref="Q173" si="84">SUM(Q174:Q175)</f>
        <v>0</v>
      </c>
      <c r="R173" s="20">
        <f t="shared" si="81"/>
        <v>0</v>
      </c>
      <c r="S173" s="20">
        <f t="shared" si="48"/>
        <v>0</v>
      </c>
      <c r="T173" s="20">
        <f t="shared" ref="T173" si="85">SUM(T174:T175)</f>
        <v>0</v>
      </c>
      <c r="U173" s="20">
        <f t="shared" si="81"/>
        <v>0</v>
      </c>
      <c r="V173" s="20">
        <f t="shared" si="49"/>
        <v>0</v>
      </c>
      <c r="W173" s="20">
        <f t="shared" ref="W173:X173" si="86">SUM(W174:W175)</f>
        <v>0</v>
      </c>
      <c r="X173" s="20">
        <f t="shared" si="86"/>
        <v>0</v>
      </c>
      <c r="Y173" s="20">
        <f t="shared" si="50"/>
        <v>0</v>
      </c>
      <c r="Z173" s="20">
        <f t="shared" si="81"/>
        <v>0</v>
      </c>
      <c r="AA173" s="20">
        <f t="shared" si="81"/>
        <v>0</v>
      </c>
      <c r="AB173" s="20">
        <f t="shared" si="51"/>
        <v>0</v>
      </c>
    </row>
    <row r="174" spans="1:189" s="21" customFormat="1" x14ac:dyDescent="0.25">
      <c r="A174" s="34" t="s">
        <v>150</v>
      </c>
      <c r="B174" s="27">
        <f t="shared" si="79"/>
        <v>12000</v>
      </c>
      <c r="C174" s="27">
        <f t="shared" si="79"/>
        <v>12000</v>
      </c>
      <c r="D174" s="27">
        <f t="shared" si="59"/>
        <v>0</v>
      </c>
      <c r="E174" s="27"/>
      <c r="F174" s="27"/>
      <c r="G174" s="27">
        <f t="shared" si="44"/>
        <v>0</v>
      </c>
      <c r="H174" s="27"/>
      <c r="I174" s="27"/>
      <c r="J174" s="27">
        <f t="shared" si="45"/>
        <v>0</v>
      </c>
      <c r="K174" s="27">
        <v>12000</v>
      </c>
      <c r="L174" s="27">
        <v>12000</v>
      </c>
      <c r="M174" s="27">
        <f t="shared" si="46"/>
        <v>0</v>
      </c>
      <c r="N174" s="27"/>
      <c r="O174" s="27"/>
      <c r="P174" s="27">
        <f t="shared" si="47"/>
        <v>0</v>
      </c>
      <c r="Q174" s="27"/>
      <c r="R174" s="27"/>
      <c r="S174" s="27">
        <f t="shared" si="48"/>
        <v>0</v>
      </c>
      <c r="T174" s="27"/>
      <c r="U174" s="27"/>
      <c r="V174" s="27">
        <f t="shared" si="49"/>
        <v>0</v>
      </c>
      <c r="W174" s="27"/>
      <c r="X174" s="27"/>
      <c r="Y174" s="27">
        <f t="shared" si="50"/>
        <v>0</v>
      </c>
      <c r="Z174" s="27"/>
      <c r="AA174" s="27"/>
      <c r="AB174" s="27">
        <f t="shared" si="51"/>
        <v>0</v>
      </c>
    </row>
    <row r="175" spans="1:189" s="21" customFormat="1" ht="31.5" x14ac:dyDescent="0.25">
      <c r="A175" s="34" t="s">
        <v>151</v>
      </c>
      <c r="B175" s="27">
        <f t="shared" si="79"/>
        <v>20000</v>
      </c>
      <c r="C175" s="27">
        <f t="shared" si="79"/>
        <v>20000</v>
      </c>
      <c r="D175" s="27">
        <f t="shared" si="59"/>
        <v>0</v>
      </c>
      <c r="E175" s="27"/>
      <c r="F175" s="27"/>
      <c r="G175" s="27">
        <f t="shared" si="44"/>
        <v>0</v>
      </c>
      <c r="H175" s="27"/>
      <c r="I175" s="27"/>
      <c r="J175" s="27">
        <f t="shared" si="45"/>
        <v>0</v>
      </c>
      <c r="K175" s="27">
        <v>20000</v>
      </c>
      <c r="L175" s="27">
        <v>20000</v>
      </c>
      <c r="M175" s="27">
        <f t="shared" si="46"/>
        <v>0</v>
      </c>
      <c r="N175" s="27"/>
      <c r="O175" s="27"/>
      <c r="P175" s="27">
        <f t="shared" si="47"/>
        <v>0</v>
      </c>
      <c r="Q175" s="27"/>
      <c r="R175" s="27"/>
      <c r="S175" s="27">
        <f t="shared" si="48"/>
        <v>0</v>
      </c>
      <c r="T175" s="27"/>
      <c r="U175" s="27"/>
      <c r="V175" s="27">
        <f t="shared" si="49"/>
        <v>0</v>
      </c>
      <c r="W175" s="27"/>
      <c r="X175" s="27"/>
      <c r="Y175" s="27">
        <f t="shared" si="50"/>
        <v>0</v>
      </c>
      <c r="Z175" s="27"/>
      <c r="AA175" s="27"/>
      <c r="AB175" s="27">
        <f t="shared" si="51"/>
        <v>0</v>
      </c>
    </row>
    <row r="176" spans="1:189" s="21" customFormat="1" x14ac:dyDescent="0.25">
      <c r="A176" s="19" t="s">
        <v>152</v>
      </c>
      <c r="B176" s="20">
        <f t="shared" si="79"/>
        <v>26340</v>
      </c>
      <c r="C176" s="20">
        <f t="shared" si="79"/>
        <v>26340</v>
      </c>
      <c r="D176" s="20">
        <f t="shared" si="59"/>
        <v>0</v>
      </c>
      <c r="E176" s="20">
        <f>SUM(E177)</f>
        <v>0</v>
      </c>
      <c r="F176" s="20">
        <f>SUM(F177)</f>
        <v>0</v>
      </c>
      <c r="G176" s="20">
        <f t="shared" si="44"/>
        <v>0</v>
      </c>
      <c r="H176" s="20">
        <f t="shared" ref="H176:AA176" si="87">SUM(H177)</f>
        <v>0</v>
      </c>
      <c r="I176" s="20">
        <f t="shared" si="87"/>
        <v>0</v>
      </c>
      <c r="J176" s="20">
        <f t="shared" si="45"/>
        <v>0</v>
      </c>
      <c r="K176" s="20">
        <f t="shared" si="87"/>
        <v>0</v>
      </c>
      <c r="L176" s="20">
        <f t="shared" si="87"/>
        <v>0</v>
      </c>
      <c r="M176" s="20">
        <f t="shared" si="46"/>
        <v>0</v>
      </c>
      <c r="N176" s="20">
        <f t="shared" si="87"/>
        <v>0</v>
      </c>
      <c r="O176" s="20">
        <f t="shared" si="87"/>
        <v>0</v>
      </c>
      <c r="P176" s="20">
        <f t="shared" si="47"/>
        <v>0</v>
      </c>
      <c r="Q176" s="20">
        <f t="shared" si="87"/>
        <v>0</v>
      </c>
      <c r="R176" s="20">
        <f t="shared" si="87"/>
        <v>0</v>
      </c>
      <c r="S176" s="20">
        <f t="shared" si="48"/>
        <v>0</v>
      </c>
      <c r="T176" s="20">
        <f t="shared" si="87"/>
        <v>0</v>
      </c>
      <c r="U176" s="20">
        <f t="shared" si="87"/>
        <v>0</v>
      </c>
      <c r="V176" s="20">
        <f t="shared" si="49"/>
        <v>0</v>
      </c>
      <c r="W176" s="20">
        <f t="shared" si="87"/>
        <v>0</v>
      </c>
      <c r="X176" s="20">
        <f t="shared" si="87"/>
        <v>0</v>
      </c>
      <c r="Y176" s="20">
        <f t="shared" si="50"/>
        <v>0</v>
      </c>
      <c r="Z176" s="20">
        <f t="shared" si="87"/>
        <v>26340</v>
      </c>
      <c r="AA176" s="20">
        <f t="shared" si="87"/>
        <v>26340</v>
      </c>
      <c r="AB176" s="20">
        <f t="shared" si="51"/>
        <v>0</v>
      </c>
    </row>
    <row r="177" spans="1:189" s="21" customFormat="1" ht="31.5" x14ac:dyDescent="0.25">
      <c r="A177" s="26" t="s">
        <v>153</v>
      </c>
      <c r="B177" s="27">
        <f t="shared" si="79"/>
        <v>26340</v>
      </c>
      <c r="C177" s="27">
        <f t="shared" si="79"/>
        <v>26340</v>
      </c>
      <c r="D177" s="27">
        <f t="shared" si="59"/>
        <v>0</v>
      </c>
      <c r="E177" s="27"/>
      <c r="F177" s="27"/>
      <c r="G177" s="27">
        <f t="shared" si="44"/>
        <v>0</v>
      </c>
      <c r="H177" s="27"/>
      <c r="I177" s="27"/>
      <c r="J177" s="27">
        <f t="shared" si="45"/>
        <v>0</v>
      </c>
      <c r="K177" s="27"/>
      <c r="L177" s="27"/>
      <c r="M177" s="27">
        <f t="shared" si="46"/>
        <v>0</v>
      </c>
      <c r="N177" s="27"/>
      <c r="O177" s="27"/>
      <c r="P177" s="27">
        <f t="shared" si="47"/>
        <v>0</v>
      </c>
      <c r="Q177" s="27"/>
      <c r="R177" s="27"/>
      <c r="S177" s="27">
        <f t="shared" si="48"/>
        <v>0</v>
      </c>
      <c r="T177" s="27"/>
      <c r="U177" s="27"/>
      <c r="V177" s="27">
        <f t="shared" si="49"/>
        <v>0</v>
      </c>
      <c r="W177" s="27"/>
      <c r="X177" s="27"/>
      <c r="Y177" s="27">
        <f t="shared" si="50"/>
        <v>0</v>
      </c>
      <c r="Z177" s="27">
        <v>26340</v>
      </c>
      <c r="AA177" s="27">
        <v>26340</v>
      </c>
      <c r="AB177" s="27">
        <f t="shared" si="51"/>
        <v>0</v>
      </c>
    </row>
    <row r="178" spans="1:189" s="21" customFormat="1" x14ac:dyDescent="0.25">
      <c r="A178" s="25" t="s">
        <v>29</v>
      </c>
      <c r="B178" s="22">
        <f t="shared" si="79"/>
        <v>326742</v>
      </c>
      <c r="C178" s="22">
        <f t="shared" si="79"/>
        <v>326742</v>
      </c>
      <c r="D178" s="22">
        <f t="shared" si="59"/>
        <v>0</v>
      </c>
      <c r="E178" s="22">
        <f>SUM(E179,E182)</f>
        <v>0</v>
      </c>
      <c r="F178" s="22">
        <f>SUM(F179,F182)</f>
        <v>0</v>
      </c>
      <c r="G178" s="22">
        <f t="shared" si="44"/>
        <v>0</v>
      </c>
      <c r="H178" s="22">
        <f t="shared" ref="H178:AA178" si="88">SUM(H179,H182)</f>
        <v>0</v>
      </c>
      <c r="I178" s="22">
        <f t="shared" si="88"/>
        <v>0</v>
      </c>
      <c r="J178" s="22">
        <f t="shared" si="45"/>
        <v>0</v>
      </c>
      <c r="K178" s="22">
        <f t="shared" ref="K178" si="89">SUM(K179,K182)</f>
        <v>47000</v>
      </c>
      <c r="L178" s="22">
        <f t="shared" si="88"/>
        <v>47000</v>
      </c>
      <c r="M178" s="22">
        <f t="shared" si="46"/>
        <v>0</v>
      </c>
      <c r="N178" s="22">
        <f t="shared" ref="N178" si="90">SUM(N179,N182)</f>
        <v>0</v>
      </c>
      <c r="O178" s="22">
        <f t="shared" si="88"/>
        <v>0</v>
      </c>
      <c r="P178" s="22">
        <f t="shared" si="47"/>
        <v>0</v>
      </c>
      <c r="Q178" s="22">
        <f t="shared" ref="Q178" si="91">SUM(Q179,Q182)</f>
        <v>11141</v>
      </c>
      <c r="R178" s="22">
        <f t="shared" si="88"/>
        <v>11141</v>
      </c>
      <c r="S178" s="22">
        <f t="shared" si="48"/>
        <v>0</v>
      </c>
      <c r="T178" s="22">
        <f t="shared" ref="T178" si="92">SUM(T179,T182)</f>
        <v>268601</v>
      </c>
      <c r="U178" s="22">
        <f t="shared" si="88"/>
        <v>268601</v>
      </c>
      <c r="V178" s="22">
        <f t="shared" si="49"/>
        <v>0</v>
      </c>
      <c r="W178" s="22">
        <f t="shared" ref="W178:X178" si="93">SUM(W179,W182)</f>
        <v>0</v>
      </c>
      <c r="X178" s="22">
        <f t="shared" si="93"/>
        <v>0</v>
      </c>
      <c r="Y178" s="22">
        <f t="shared" si="50"/>
        <v>0</v>
      </c>
      <c r="Z178" s="22">
        <f t="shared" si="88"/>
        <v>0</v>
      </c>
      <c r="AA178" s="22">
        <f t="shared" si="88"/>
        <v>0</v>
      </c>
      <c r="AB178" s="22">
        <f t="shared" si="51"/>
        <v>0</v>
      </c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  <c r="DZ178" s="18"/>
      <c r="EA178" s="18"/>
      <c r="EB178" s="18"/>
      <c r="EC178" s="18"/>
      <c r="ED178" s="18"/>
      <c r="EE178" s="18"/>
      <c r="EF178" s="18"/>
      <c r="EG178" s="18"/>
      <c r="EH178" s="18"/>
      <c r="EI178" s="18"/>
      <c r="EJ178" s="18"/>
      <c r="EK178" s="18"/>
      <c r="EL178" s="18"/>
      <c r="EM178" s="18"/>
      <c r="EN178" s="18"/>
      <c r="EO178" s="18"/>
      <c r="EP178" s="18"/>
      <c r="EQ178" s="18"/>
      <c r="ER178" s="18"/>
      <c r="ES178" s="18"/>
      <c r="ET178" s="18"/>
      <c r="EU178" s="18"/>
      <c r="EV178" s="18"/>
      <c r="EW178" s="18"/>
      <c r="EX178" s="18"/>
      <c r="EY178" s="18"/>
      <c r="EZ178" s="18"/>
      <c r="FA178" s="18"/>
      <c r="FB178" s="18"/>
      <c r="FC178" s="18"/>
      <c r="FD178" s="18"/>
      <c r="FE178" s="18"/>
      <c r="FF178" s="18"/>
      <c r="FG178" s="18"/>
      <c r="FH178" s="18"/>
      <c r="FI178" s="18"/>
      <c r="FJ178" s="18"/>
      <c r="FK178" s="18"/>
      <c r="FL178" s="18"/>
      <c r="FM178" s="18"/>
      <c r="FN178" s="18"/>
      <c r="FO178" s="18"/>
      <c r="FP178" s="18"/>
      <c r="FQ178" s="18"/>
      <c r="FR178" s="18"/>
      <c r="FS178" s="18"/>
      <c r="FT178" s="18"/>
      <c r="FU178" s="18"/>
      <c r="FV178" s="18"/>
      <c r="FW178" s="18"/>
      <c r="FX178" s="18"/>
      <c r="FY178" s="18"/>
      <c r="FZ178" s="18"/>
      <c r="GA178" s="18"/>
      <c r="GB178" s="18"/>
      <c r="GC178" s="18"/>
      <c r="GD178" s="18"/>
      <c r="GE178" s="18"/>
      <c r="GF178" s="18"/>
      <c r="GG178" s="18"/>
    </row>
    <row r="179" spans="1:189" s="21" customFormat="1" ht="31.5" x14ac:dyDescent="0.25">
      <c r="A179" s="19" t="s">
        <v>149</v>
      </c>
      <c r="B179" s="22">
        <f t="shared" si="79"/>
        <v>11141</v>
      </c>
      <c r="C179" s="22">
        <f t="shared" si="79"/>
        <v>11141</v>
      </c>
      <c r="D179" s="22">
        <f t="shared" si="59"/>
        <v>0</v>
      </c>
      <c r="E179" s="22">
        <f>SUM(E180:E181)</f>
        <v>0</v>
      </c>
      <c r="F179" s="22">
        <f>SUM(F180:F181)</f>
        <v>0</v>
      </c>
      <c r="G179" s="22">
        <f t="shared" si="44"/>
        <v>0</v>
      </c>
      <c r="H179" s="22">
        <f t="shared" ref="H179:I179" si="94">SUM(H180:H181)</f>
        <v>0</v>
      </c>
      <c r="I179" s="22">
        <f t="shared" si="94"/>
        <v>0</v>
      </c>
      <c r="J179" s="22">
        <f t="shared" si="45"/>
        <v>0</v>
      </c>
      <c r="K179" s="22">
        <f t="shared" ref="K179:L179" si="95">SUM(K180:K181)</f>
        <v>0</v>
      </c>
      <c r="L179" s="22">
        <f t="shared" si="95"/>
        <v>0</v>
      </c>
      <c r="M179" s="22">
        <f t="shared" si="46"/>
        <v>0</v>
      </c>
      <c r="N179" s="22">
        <f t="shared" ref="N179:O179" si="96">SUM(N180:N181)</f>
        <v>0</v>
      </c>
      <c r="O179" s="22">
        <f t="shared" si="96"/>
        <v>0</v>
      </c>
      <c r="P179" s="22">
        <f t="shared" si="47"/>
        <v>0</v>
      </c>
      <c r="Q179" s="22">
        <f t="shared" ref="Q179:R179" si="97">SUM(Q180:Q181)</f>
        <v>11141</v>
      </c>
      <c r="R179" s="22">
        <f t="shared" si="97"/>
        <v>11141</v>
      </c>
      <c r="S179" s="22">
        <f t="shared" si="48"/>
        <v>0</v>
      </c>
      <c r="T179" s="22">
        <f t="shared" ref="T179:U179" si="98">SUM(T180:T181)</f>
        <v>0</v>
      </c>
      <c r="U179" s="22">
        <f t="shared" si="98"/>
        <v>0</v>
      </c>
      <c r="V179" s="22">
        <f t="shared" si="49"/>
        <v>0</v>
      </c>
      <c r="W179" s="22">
        <f t="shared" ref="W179:X179" si="99">SUM(W180:W181)</f>
        <v>0</v>
      </c>
      <c r="X179" s="22">
        <f t="shared" si="99"/>
        <v>0</v>
      </c>
      <c r="Y179" s="22">
        <f t="shared" si="50"/>
        <v>0</v>
      </c>
      <c r="Z179" s="22">
        <f t="shared" ref="Z179:AA179" si="100">SUM(Z180:Z181)</f>
        <v>0</v>
      </c>
      <c r="AA179" s="22">
        <f t="shared" si="100"/>
        <v>0</v>
      </c>
      <c r="AB179" s="22">
        <f t="shared" si="51"/>
        <v>0</v>
      </c>
    </row>
    <row r="180" spans="1:189" s="21" customFormat="1" x14ac:dyDescent="0.25">
      <c r="A180" s="34" t="s">
        <v>154</v>
      </c>
      <c r="B180" s="27">
        <f t="shared" si="79"/>
        <v>10000</v>
      </c>
      <c r="C180" s="27">
        <f t="shared" si="79"/>
        <v>10000</v>
      </c>
      <c r="D180" s="27">
        <f t="shared" si="59"/>
        <v>0</v>
      </c>
      <c r="E180" s="27"/>
      <c r="F180" s="27"/>
      <c r="G180" s="27">
        <f t="shared" si="44"/>
        <v>0</v>
      </c>
      <c r="H180" s="27"/>
      <c r="I180" s="27"/>
      <c r="J180" s="27">
        <f t="shared" si="45"/>
        <v>0</v>
      </c>
      <c r="K180" s="27"/>
      <c r="L180" s="27"/>
      <c r="M180" s="27">
        <f t="shared" si="46"/>
        <v>0</v>
      </c>
      <c r="N180" s="27"/>
      <c r="O180" s="27"/>
      <c r="P180" s="27">
        <f t="shared" si="47"/>
        <v>0</v>
      </c>
      <c r="Q180" s="27">
        <v>10000</v>
      </c>
      <c r="R180" s="27">
        <v>10000</v>
      </c>
      <c r="S180" s="27">
        <f t="shared" si="48"/>
        <v>0</v>
      </c>
      <c r="T180" s="27"/>
      <c r="U180" s="27"/>
      <c r="V180" s="27">
        <f t="shared" si="49"/>
        <v>0</v>
      </c>
      <c r="W180" s="27"/>
      <c r="X180" s="27"/>
      <c r="Y180" s="27">
        <f t="shared" si="50"/>
        <v>0</v>
      </c>
      <c r="Z180" s="27"/>
      <c r="AA180" s="27"/>
      <c r="AB180" s="27">
        <f t="shared" si="51"/>
        <v>0</v>
      </c>
    </row>
    <row r="181" spans="1:189" s="21" customFormat="1" ht="31.5" x14ac:dyDescent="0.25">
      <c r="A181" s="34" t="s">
        <v>155</v>
      </c>
      <c r="B181" s="27">
        <f t="shared" si="79"/>
        <v>1141</v>
      </c>
      <c r="C181" s="27">
        <f t="shared" si="79"/>
        <v>1141</v>
      </c>
      <c r="D181" s="27">
        <f t="shared" si="59"/>
        <v>0</v>
      </c>
      <c r="E181" s="27"/>
      <c r="F181" s="27"/>
      <c r="G181" s="27">
        <f t="shared" si="44"/>
        <v>0</v>
      </c>
      <c r="H181" s="27"/>
      <c r="I181" s="27"/>
      <c r="J181" s="27">
        <f t="shared" si="45"/>
        <v>0</v>
      </c>
      <c r="K181" s="27"/>
      <c r="L181" s="27"/>
      <c r="M181" s="27">
        <f t="shared" si="46"/>
        <v>0</v>
      </c>
      <c r="N181" s="27"/>
      <c r="O181" s="27"/>
      <c r="P181" s="27">
        <f t="shared" si="47"/>
        <v>0</v>
      </c>
      <c r="Q181" s="27">
        <v>1141</v>
      </c>
      <c r="R181" s="27">
        <v>1141</v>
      </c>
      <c r="S181" s="27">
        <f t="shared" si="48"/>
        <v>0</v>
      </c>
      <c r="T181" s="27"/>
      <c r="U181" s="27"/>
      <c r="V181" s="27">
        <f t="shared" si="49"/>
        <v>0</v>
      </c>
      <c r="W181" s="27"/>
      <c r="X181" s="27"/>
      <c r="Y181" s="27">
        <f t="shared" si="50"/>
        <v>0</v>
      </c>
      <c r="Z181" s="27"/>
      <c r="AA181" s="27"/>
      <c r="AB181" s="27">
        <f t="shared" si="51"/>
        <v>0</v>
      </c>
    </row>
    <row r="182" spans="1:189" s="21" customFormat="1" x14ac:dyDescent="0.25">
      <c r="A182" s="19" t="s">
        <v>156</v>
      </c>
      <c r="B182" s="20">
        <f t="shared" si="79"/>
        <v>315601</v>
      </c>
      <c r="C182" s="20">
        <f t="shared" si="79"/>
        <v>315601</v>
      </c>
      <c r="D182" s="20">
        <f t="shared" si="59"/>
        <v>0</v>
      </c>
      <c r="E182" s="20">
        <f t="shared" ref="E182:AA182" si="101">SUM(E183:E186)</f>
        <v>0</v>
      </c>
      <c r="F182" s="20">
        <f t="shared" si="101"/>
        <v>0</v>
      </c>
      <c r="G182" s="20">
        <f t="shared" si="44"/>
        <v>0</v>
      </c>
      <c r="H182" s="20">
        <f t="shared" si="101"/>
        <v>0</v>
      </c>
      <c r="I182" s="20">
        <f t="shared" si="101"/>
        <v>0</v>
      </c>
      <c r="J182" s="20">
        <f t="shared" si="45"/>
        <v>0</v>
      </c>
      <c r="K182" s="20">
        <f t="shared" ref="K182" si="102">SUM(K183:K186)</f>
        <v>47000</v>
      </c>
      <c r="L182" s="20">
        <f t="shared" si="101"/>
        <v>47000</v>
      </c>
      <c r="M182" s="20">
        <f t="shared" si="46"/>
        <v>0</v>
      </c>
      <c r="N182" s="20">
        <f t="shared" ref="N182" si="103">SUM(N183:N186)</f>
        <v>0</v>
      </c>
      <c r="O182" s="20">
        <f t="shared" si="101"/>
        <v>0</v>
      </c>
      <c r="P182" s="20">
        <f t="shared" si="47"/>
        <v>0</v>
      </c>
      <c r="Q182" s="20">
        <f t="shared" ref="Q182" si="104">SUM(Q183:Q186)</f>
        <v>0</v>
      </c>
      <c r="R182" s="20">
        <f t="shared" si="101"/>
        <v>0</v>
      </c>
      <c r="S182" s="20">
        <f t="shared" si="48"/>
        <v>0</v>
      </c>
      <c r="T182" s="20">
        <f t="shared" ref="T182" si="105">SUM(T183:T186)</f>
        <v>268601</v>
      </c>
      <c r="U182" s="20">
        <f t="shared" si="101"/>
        <v>268601</v>
      </c>
      <c r="V182" s="20">
        <f t="shared" si="49"/>
        <v>0</v>
      </c>
      <c r="W182" s="20">
        <f t="shared" ref="W182:X182" si="106">SUM(W183:W186)</f>
        <v>0</v>
      </c>
      <c r="X182" s="20">
        <f t="shared" si="106"/>
        <v>0</v>
      </c>
      <c r="Y182" s="20">
        <f t="shared" si="50"/>
        <v>0</v>
      </c>
      <c r="Z182" s="20">
        <f t="shared" si="101"/>
        <v>0</v>
      </c>
      <c r="AA182" s="20">
        <f t="shared" si="101"/>
        <v>0</v>
      </c>
      <c r="AB182" s="20">
        <f t="shared" si="51"/>
        <v>0</v>
      </c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18"/>
      <c r="DW182" s="18"/>
      <c r="DX182" s="18"/>
      <c r="DY182" s="18"/>
      <c r="DZ182" s="18"/>
      <c r="EA182" s="18"/>
      <c r="EB182" s="18"/>
      <c r="EC182" s="18"/>
      <c r="ED182" s="18"/>
      <c r="EE182" s="18"/>
      <c r="EF182" s="18"/>
      <c r="EG182" s="18"/>
      <c r="EH182" s="18"/>
      <c r="EI182" s="18"/>
      <c r="EJ182" s="18"/>
      <c r="EK182" s="18"/>
      <c r="EL182" s="18"/>
      <c r="EM182" s="18"/>
      <c r="EN182" s="18"/>
      <c r="EO182" s="18"/>
      <c r="EP182" s="18"/>
      <c r="EQ182" s="18"/>
      <c r="ER182" s="18"/>
      <c r="ES182" s="18"/>
      <c r="ET182" s="18"/>
      <c r="EU182" s="18"/>
      <c r="EV182" s="18"/>
      <c r="EW182" s="18"/>
      <c r="EX182" s="18"/>
      <c r="EY182" s="18"/>
      <c r="EZ182" s="18"/>
      <c r="FA182" s="18"/>
      <c r="FB182" s="18"/>
      <c r="FC182" s="18"/>
      <c r="FD182" s="18"/>
      <c r="FE182" s="18"/>
      <c r="FF182" s="18"/>
      <c r="FG182" s="18"/>
      <c r="FH182" s="18"/>
      <c r="FI182" s="18"/>
      <c r="FJ182" s="18"/>
      <c r="FK182" s="18"/>
      <c r="FL182" s="18"/>
      <c r="FM182" s="18"/>
      <c r="FN182" s="18"/>
      <c r="FO182" s="18"/>
      <c r="FP182" s="18"/>
      <c r="FQ182" s="18"/>
      <c r="FR182" s="18"/>
      <c r="FS182" s="18"/>
      <c r="FT182" s="18"/>
      <c r="FU182" s="18"/>
      <c r="FV182" s="18"/>
      <c r="FW182" s="18"/>
      <c r="FX182" s="18"/>
      <c r="FY182" s="18"/>
      <c r="FZ182" s="18"/>
      <c r="GA182" s="18"/>
      <c r="GB182" s="18"/>
      <c r="GC182" s="18"/>
      <c r="GD182" s="18"/>
      <c r="GE182" s="18"/>
      <c r="GF182" s="18"/>
      <c r="GG182" s="18"/>
    </row>
    <row r="183" spans="1:189" s="21" customFormat="1" ht="63" x14ac:dyDescent="0.25">
      <c r="A183" s="26" t="s">
        <v>157</v>
      </c>
      <c r="B183" s="27">
        <f t="shared" si="79"/>
        <v>47000</v>
      </c>
      <c r="C183" s="27">
        <f t="shared" si="79"/>
        <v>47000</v>
      </c>
      <c r="D183" s="27">
        <f t="shared" si="59"/>
        <v>0</v>
      </c>
      <c r="E183" s="27"/>
      <c r="F183" s="27"/>
      <c r="G183" s="27">
        <f t="shared" si="44"/>
        <v>0</v>
      </c>
      <c r="H183" s="27"/>
      <c r="I183" s="27"/>
      <c r="J183" s="27">
        <f t="shared" si="45"/>
        <v>0</v>
      </c>
      <c r="K183" s="27">
        <v>47000</v>
      </c>
      <c r="L183" s="27">
        <v>47000</v>
      </c>
      <c r="M183" s="27">
        <f t="shared" si="46"/>
        <v>0</v>
      </c>
      <c r="N183" s="27"/>
      <c r="O183" s="27"/>
      <c r="P183" s="27">
        <f t="shared" si="47"/>
        <v>0</v>
      </c>
      <c r="Q183" s="27"/>
      <c r="R183" s="27"/>
      <c r="S183" s="27">
        <f t="shared" si="48"/>
        <v>0</v>
      </c>
      <c r="T183" s="27"/>
      <c r="U183" s="27"/>
      <c r="V183" s="27">
        <f t="shared" si="49"/>
        <v>0</v>
      </c>
      <c r="W183" s="27"/>
      <c r="X183" s="27"/>
      <c r="Y183" s="27">
        <f t="shared" si="50"/>
        <v>0</v>
      </c>
      <c r="Z183" s="27"/>
      <c r="AA183" s="27"/>
      <c r="AB183" s="27">
        <f t="shared" si="51"/>
        <v>0</v>
      </c>
    </row>
    <row r="184" spans="1:189" s="21" customFormat="1" ht="63" x14ac:dyDescent="0.25">
      <c r="A184" s="26" t="s">
        <v>158</v>
      </c>
      <c r="B184" s="27">
        <f t="shared" si="79"/>
        <v>184253</v>
      </c>
      <c r="C184" s="27">
        <f t="shared" si="79"/>
        <v>184253</v>
      </c>
      <c r="D184" s="27">
        <f t="shared" si="59"/>
        <v>0</v>
      </c>
      <c r="E184" s="27"/>
      <c r="F184" s="27"/>
      <c r="G184" s="27">
        <f t="shared" si="44"/>
        <v>0</v>
      </c>
      <c r="H184" s="27"/>
      <c r="I184" s="27"/>
      <c r="J184" s="27">
        <f t="shared" si="45"/>
        <v>0</v>
      </c>
      <c r="K184" s="27"/>
      <c r="L184" s="27"/>
      <c r="M184" s="27">
        <f t="shared" si="46"/>
        <v>0</v>
      </c>
      <c r="N184" s="27"/>
      <c r="O184" s="27"/>
      <c r="P184" s="27">
        <f t="shared" si="47"/>
        <v>0</v>
      </c>
      <c r="Q184" s="27"/>
      <c r="R184" s="27"/>
      <c r="S184" s="27">
        <f t="shared" si="48"/>
        <v>0</v>
      </c>
      <c r="T184" s="27">
        <v>184253</v>
      </c>
      <c r="U184" s="27">
        <v>184253</v>
      </c>
      <c r="V184" s="27">
        <f t="shared" si="49"/>
        <v>0</v>
      </c>
      <c r="W184" s="27"/>
      <c r="X184" s="27"/>
      <c r="Y184" s="27">
        <f t="shared" si="50"/>
        <v>0</v>
      </c>
      <c r="Z184" s="27"/>
      <c r="AA184" s="27"/>
      <c r="AB184" s="27">
        <f t="shared" si="51"/>
        <v>0</v>
      </c>
    </row>
    <row r="185" spans="1:189" s="21" customFormat="1" ht="31.5" x14ac:dyDescent="0.25">
      <c r="A185" s="26" t="s">
        <v>159</v>
      </c>
      <c r="B185" s="27">
        <f t="shared" si="79"/>
        <v>11886</v>
      </c>
      <c r="C185" s="27">
        <f t="shared" si="79"/>
        <v>11886</v>
      </c>
      <c r="D185" s="27">
        <f t="shared" si="59"/>
        <v>0</v>
      </c>
      <c r="E185" s="27"/>
      <c r="F185" s="27"/>
      <c r="G185" s="27">
        <f t="shared" si="44"/>
        <v>0</v>
      </c>
      <c r="H185" s="27"/>
      <c r="I185" s="27"/>
      <c r="J185" s="27">
        <f t="shared" si="45"/>
        <v>0</v>
      </c>
      <c r="K185" s="27"/>
      <c r="L185" s="27"/>
      <c r="M185" s="27">
        <f t="shared" si="46"/>
        <v>0</v>
      </c>
      <c r="N185" s="27"/>
      <c r="O185" s="27"/>
      <c r="P185" s="27">
        <f t="shared" si="47"/>
        <v>0</v>
      </c>
      <c r="Q185" s="27"/>
      <c r="R185" s="27"/>
      <c r="S185" s="27">
        <f t="shared" si="48"/>
        <v>0</v>
      </c>
      <c r="T185" s="27">
        <v>11886</v>
      </c>
      <c r="U185" s="27">
        <v>11886</v>
      </c>
      <c r="V185" s="27">
        <f t="shared" si="49"/>
        <v>0</v>
      </c>
      <c r="W185" s="27"/>
      <c r="X185" s="27"/>
      <c r="Y185" s="27">
        <f t="shared" si="50"/>
        <v>0</v>
      </c>
      <c r="Z185" s="27"/>
      <c r="AA185" s="27"/>
      <c r="AB185" s="27">
        <f t="shared" si="51"/>
        <v>0</v>
      </c>
    </row>
    <row r="186" spans="1:189" s="21" customFormat="1" ht="31.5" x14ac:dyDescent="0.25">
      <c r="A186" s="26" t="s">
        <v>160</v>
      </c>
      <c r="B186" s="27">
        <f t="shared" si="79"/>
        <v>72462</v>
      </c>
      <c r="C186" s="27">
        <f t="shared" si="79"/>
        <v>72462</v>
      </c>
      <c r="D186" s="27">
        <f t="shared" si="59"/>
        <v>0</v>
      </c>
      <c r="E186" s="27"/>
      <c r="F186" s="27"/>
      <c r="G186" s="27">
        <f t="shared" si="44"/>
        <v>0</v>
      </c>
      <c r="H186" s="27"/>
      <c r="I186" s="27"/>
      <c r="J186" s="27">
        <f t="shared" si="45"/>
        <v>0</v>
      </c>
      <c r="K186" s="27">
        <v>0</v>
      </c>
      <c r="L186" s="27">
        <v>0</v>
      </c>
      <c r="M186" s="27">
        <f t="shared" si="46"/>
        <v>0</v>
      </c>
      <c r="N186" s="27"/>
      <c r="O186" s="27"/>
      <c r="P186" s="27">
        <f t="shared" si="47"/>
        <v>0</v>
      </c>
      <c r="Q186" s="27"/>
      <c r="R186" s="27"/>
      <c r="S186" s="27">
        <f t="shared" si="48"/>
        <v>0</v>
      </c>
      <c r="T186" s="27">
        <v>72462</v>
      </c>
      <c r="U186" s="27">
        <v>72462</v>
      </c>
      <c r="V186" s="27">
        <f t="shared" si="49"/>
        <v>0</v>
      </c>
      <c r="W186" s="27"/>
      <c r="X186" s="27"/>
      <c r="Y186" s="27">
        <f t="shared" si="50"/>
        <v>0</v>
      </c>
      <c r="Z186" s="27"/>
      <c r="AA186" s="27"/>
      <c r="AB186" s="27">
        <f t="shared" si="51"/>
        <v>0</v>
      </c>
    </row>
    <row r="187" spans="1:189" s="21" customFormat="1" x14ac:dyDescent="0.25">
      <c r="A187" s="19" t="s">
        <v>43</v>
      </c>
      <c r="B187" s="20">
        <f t="shared" si="79"/>
        <v>4662226</v>
      </c>
      <c r="C187" s="20">
        <f t="shared" si="79"/>
        <v>4695995</v>
      </c>
      <c r="D187" s="20">
        <f t="shared" si="59"/>
        <v>62519</v>
      </c>
      <c r="E187" s="20">
        <f>SUM(E188,E203,E209,E199)</f>
        <v>200000</v>
      </c>
      <c r="F187" s="20">
        <f>SUM(F188,F203,F209,F199)</f>
        <v>200000</v>
      </c>
      <c r="G187" s="20">
        <f t="shared" si="44"/>
        <v>0</v>
      </c>
      <c r="H187" s="20">
        <f>SUM(H188,H203,H209,H199)</f>
        <v>0</v>
      </c>
      <c r="I187" s="20">
        <f>SUM(I188,I203,I209,I199)</f>
        <v>0</v>
      </c>
      <c r="J187" s="20">
        <f t="shared" si="45"/>
        <v>0</v>
      </c>
      <c r="K187" s="20">
        <f t="shared" ref="K187" si="107">SUM(K188,K203,K209,K199)</f>
        <v>72670</v>
      </c>
      <c r="L187" s="20">
        <f>SUM(L188,L203,L209,L199)</f>
        <v>76006</v>
      </c>
      <c r="M187" s="20">
        <f t="shared" si="46"/>
        <v>3336</v>
      </c>
      <c r="N187" s="20">
        <f t="shared" ref="N187" si="108">SUM(N188,N203,N209,N199)</f>
        <v>1663</v>
      </c>
      <c r="O187" s="20">
        <f>SUM(O188,O203,O209,O199)</f>
        <v>1663</v>
      </c>
      <c r="P187" s="20">
        <f t="shared" si="47"/>
        <v>0</v>
      </c>
      <c r="Q187" s="20">
        <f t="shared" ref="Q187" si="109">SUM(Q188,Q203,Q209,Q199)</f>
        <v>226085</v>
      </c>
      <c r="R187" s="20">
        <f>SUM(R188,R203,R209,R199)</f>
        <v>256518</v>
      </c>
      <c r="S187" s="20">
        <f t="shared" si="48"/>
        <v>30433</v>
      </c>
      <c r="T187" s="20">
        <f t="shared" ref="T187" si="110">SUM(T188,T203,T209,T199)</f>
        <v>390208</v>
      </c>
      <c r="U187" s="20">
        <f>SUM(U188,U203,U209,U199)</f>
        <v>390208</v>
      </c>
      <c r="V187" s="20">
        <f t="shared" si="49"/>
        <v>0</v>
      </c>
      <c r="W187" s="20">
        <f t="shared" ref="W187:X187" si="111">SUM(W188,W203,W209,W199)</f>
        <v>0</v>
      </c>
      <c r="X187" s="20">
        <f t="shared" si="111"/>
        <v>28750</v>
      </c>
      <c r="Y187" s="20">
        <f t="shared" si="50"/>
        <v>28750</v>
      </c>
      <c r="Z187" s="20">
        <f>SUM(Z188,Z203,Z209,Z199)</f>
        <v>3771600</v>
      </c>
      <c r="AA187" s="20">
        <f>SUM(AA188,AA203,AA209,AA199)</f>
        <v>3771600</v>
      </c>
      <c r="AB187" s="20">
        <f t="shared" si="51"/>
        <v>0</v>
      </c>
    </row>
    <row r="188" spans="1:189" s="21" customFormat="1" x14ac:dyDescent="0.25">
      <c r="A188" s="19" t="s">
        <v>142</v>
      </c>
      <c r="B188" s="20">
        <f t="shared" si="79"/>
        <v>241566</v>
      </c>
      <c r="C188" s="20">
        <f t="shared" si="79"/>
        <v>263948</v>
      </c>
      <c r="D188" s="20">
        <f t="shared" si="59"/>
        <v>51132</v>
      </c>
      <c r="E188" s="20">
        <f>SUM(E189:E198)</f>
        <v>0</v>
      </c>
      <c r="F188" s="20">
        <f>SUM(F189:F198)</f>
        <v>0</v>
      </c>
      <c r="G188" s="20">
        <f t="shared" si="44"/>
        <v>0</v>
      </c>
      <c r="H188" s="20">
        <f>SUM(H189:H198)</f>
        <v>0</v>
      </c>
      <c r="I188" s="20">
        <f>SUM(I189:I198)</f>
        <v>0</v>
      </c>
      <c r="J188" s="20">
        <f t="shared" si="45"/>
        <v>0</v>
      </c>
      <c r="K188" s="20">
        <f t="shared" ref="K188" si="112">SUM(K189:K198)</f>
        <v>20359</v>
      </c>
      <c r="L188" s="20">
        <f>SUM(L189:L198)</f>
        <v>23695</v>
      </c>
      <c r="M188" s="20">
        <f t="shared" si="46"/>
        <v>3336</v>
      </c>
      <c r="N188" s="20">
        <f t="shared" ref="N188" si="113">SUM(N189:N198)</f>
        <v>0</v>
      </c>
      <c r="O188" s="20">
        <f>SUM(O189:O198)</f>
        <v>0</v>
      </c>
      <c r="P188" s="20">
        <f t="shared" si="47"/>
        <v>0</v>
      </c>
      <c r="Q188" s="20">
        <f t="shared" ref="Q188" si="114">SUM(Q189:Q198)</f>
        <v>195191</v>
      </c>
      <c r="R188" s="20">
        <f>SUM(R189:R198)</f>
        <v>214237</v>
      </c>
      <c r="S188" s="20">
        <f t="shared" si="48"/>
        <v>19046</v>
      </c>
      <c r="T188" s="20">
        <f t="shared" ref="T188" si="115">SUM(T189:T198)</f>
        <v>26016</v>
      </c>
      <c r="U188" s="20">
        <f>SUM(U189:U198)</f>
        <v>26016</v>
      </c>
      <c r="V188" s="20">
        <f t="shared" si="49"/>
        <v>0</v>
      </c>
      <c r="W188" s="20">
        <f t="shared" ref="W188:X188" si="116">SUM(W189:W198)</f>
        <v>0</v>
      </c>
      <c r="X188" s="20">
        <f t="shared" si="116"/>
        <v>28750</v>
      </c>
      <c r="Y188" s="20">
        <f t="shared" si="50"/>
        <v>28750</v>
      </c>
      <c r="Z188" s="20">
        <f>SUM(Z189:Z198)</f>
        <v>0</v>
      </c>
      <c r="AA188" s="20">
        <f>SUM(AA189:AA198)</f>
        <v>0</v>
      </c>
      <c r="AB188" s="20">
        <f t="shared" si="51"/>
        <v>0</v>
      </c>
    </row>
    <row r="189" spans="1:189" s="18" customFormat="1" ht="47.25" x14ac:dyDescent="0.25">
      <c r="A189" s="26" t="s">
        <v>161</v>
      </c>
      <c r="B189" s="27">
        <f t="shared" si="79"/>
        <v>26016</v>
      </c>
      <c r="C189" s="27">
        <f t="shared" si="79"/>
        <v>26016</v>
      </c>
      <c r="D189" s="27">
        <f t="shared" si="59"/>
        <v>0</v>
      </c>
      <c r="E189" s="27"/>
      <c r="F189" s="27"/>
      <c r="G189" s="27">
        <f t="shared" si="44"/>
        <v>0</v>
      </c>
      <c r="H189" s="27"/>
      <c r="I189" s="27"/>
      <c r="J189" s="27">
        <f t="shared" si="45"/>
        <v>0</v>
      </c>
      <c r="K189" s="27"/>
      <c r="L189" s="27"/>
      <c r="M189" s="27">
        <f t="shared" si="46"/>
        <v>0</v>
      </c>
      <c r="N189" s="27"/>
      <c r="O189" s="27"/>
      <c r="P189" s="27">
        <f t="shared" si="47"/>
        <v>0</v>
      </c>
      <c r="Q189" s="27"/>
      <c r="R189" s="27"/>
      <c r="S189" s="27">
        <f t="shared" si="48"/>
        <v>0</v>
      </c>
      <c r="T189" s="27">
        <f>26016</f>
        <v>26016</v>
      </c>
      <c r="U189" s="27">
        <f>26016</f>
        <v>26016</v>
      </c>
      <c r="V189" s="27">
        <f t="shared" si="49"/>
        <v>0</v>
      </c>
      <c r="W189" s="27"/>
      <c r="X189" s="27"/>
      <c r="Y189" s="27">
        <f t="shared" si="50"/>
        <v>0</v>
      </c>
      <c r="Z189" s="27"/>
      <c r="AA189" s="27"/>
      <c r="AB189" s="27">
        <f t="shared" si="51"/>
        <v>0</v>
      </c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  <c r="FX189" s="21"/>
      <c r="FY189" s="21"/>
      <c r="FZ189" s="21"/>
      <c r="GA189" s="21"/>
      <c r="GB189" s="21"/>
      <c r="GC189" s="21"/>
      <c r="GD189" s="21"/>
      <c r="GE189" s="21"/>
      <c r="GF189" s="21"/>
      <c r="GG189" s="21"/>
    </row>
    <row r="190" spans="1:189" s="18" customFormat="1" ht="31.5" x14ac:dyDescent="0.25">
      <c r="A190" s="26" t="s">
        <v>162</v>
      </c>
      <c r="B190" s="27">
        <f t="shared" si="79"/>
        <v>18988</v>
      </c>
      <c r="C190" s="27">
        <f t="shared" si="79"/>
        <v>18988</v>
      </c>
      <c r="D190" s="27">
        <f t="shared" si="59"/>
        <v>0</v>
      </c>
      <c r="E190" s="27"/>
      <c r="F190" s="27"/>
      <c r="G190" s="27">
        <f t="shared" si="44"/>
        <v>0</v>
      </c>
      <c r="H190" s="27"/>
      <c r="I190" s="27"/>
      <c r="J190" s="27">
        <f t="shared" si="45"/>
        <v>0</v>
      </c>
      <c r="K190" s="27">
        <f>8340+9240+1408</f>
        <v>18988</v>
      </c>
      <c r="L190" s="27">
        <f>8340+9240+1408</f>
        <v>18988</v>
      </c>
      <c r="M190" s="27">
        <f t="shared" si="46"/>
        <v>0</v>
      </c>
      <c r="N190" s="27"/>
      <c r="O190" s="27"/>
      <c r="P190" s="27">
        <f t="shared" si="47"/>
        <v>0</v>
      </c>
      <c r="Q190" s="27"/>
      <c r="R190" s="27"/>
      <c r="S190" s="27">
        <f t="shared" si="48"/>
        <v>0</v>
      </c>
      <c r="T190" s="27"/>
      <c r="U190" s="27"/>
      <c r="V190" s="27">
        <f t="shared" si="49"/>
        <v>0</v>
      </c>
      <c r="W190" s="27"/>
      <c r="X190" s="27"/>
      <c r="Y190" s="27">
        <f t="shared" si="50"/>
        <v>0</v>
      </c>
      <c r="Z190" s="27"/>
      <c r="AA190" s="27"/>
      <c r="AB190" s="27">
        <f t="shared" si="51"/>
        <v>0</v>
      </c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  <c r="EM190" s="21"/>
      <c r="EN190" s="21"/>
      <c r="EO190" s="21"/>
      <c r="EP190" s="21"/>
      <c r="EQ190" s="21"/>
      <c r="ER190" s="21"/>
      <c r="ES190" s="21"/>
      <c r="ET190" s="21"/>
      <c r="EU190" s="21"/>
      <c r="EV190" s="21"/>
      <c r="EW190" s="21"/>
      <c r="EX190" s="21"/>
      <c r="EY190" s="21"/>
      <c r="EZ190" s="21"/>
      <c r="FA190" s="21"/>
      <c r="FB190" s="21"/>
      <c r="FC190" s="21"/>
      <c r="FD190" s="21"/>
      <c r="FE190" s="21"/>
      <c r="FF190" s="21"/>
      <c r="FG190" s="21"/>
      <c r="FH190" s="21"/>
      <c r="FI190" s="21"/>
      <c r="FJ190" s="21"/>
      <c r="FK190" s="21"/>
      <c r="FL190" s="21"/>
      <c r="FM190" s="21"/>
      <c r="FN190" s="21"/>
      <c r="FO190" s="21"/>
      <c r="FP190" s="21"/>
      <c r="FQ190" s="21"/>
      <c r="FR190" s="21"/>
      <c r="FS190" s="21"/>
      <c r="FT190" s="21"/>
      <c r="FU190" s="21"/>
      <c r="FV190" s="21"/>
      <c r="FW190" s="21"/>
      <c r="FX190" s="21"/>
      <c r="FY190" s="21"/>
      <c r="FZ190" s="21"/>
      <c r="GA190" s="21"/>
      <c r="GB190" s="21"/>
      <c r="GC190" s="21"/>
      <c r="GD190" s="21"/>
      <c r="GE190" s="21"/>
      <c r="GF190" s="21"/>
      <c r="GG190" s="21"/>
    </row>
    <row r="191" spans="1:189" s="18" customFormat="1" ht="31.5" x14ac:dyDescent="0.25">
      <c r="A191" s="26" t="s">
        <v>163</v>
      </c>
      <c r="B191" s="27">
        <f t="shared" si="79"/>
        <v>5211</v>
      </c>
      <c r="C191" s="27">
        <f t="shared" si="79"/>
        <v>5211</v>
      </c>
      <c r="D191" s="27">
        <f t="shared" si="59"/>
        <v>0</v>
      </c>
      <c r="E191" s="27"/>
      <c r="F191" s="27"/>
      <c r="G191" s="27">
        <f t="shared" si="44"/>
        <v>0</v>
      </c>
      <c r="H191" s="27"/>
      <c r="I191" s="27"/>
      <c r="J191" s="27">
        <f t="shared" si="45"/>
        <v>0</v>
      </c>
      <c r="K191" s="27">
        <v>1371</v>
      </c>
      <c r="L191" s="27">
        <v>1371</v>
      </c>
      <c r="M191" s="27">
        <f t="shared" si="46"/>
        <v>0</v>
      </c>
      <c r="N191" s="27"/>
      <c r="O191" s="27"/>
      <c r="P191" s="27">
        <f t="shared" si="47"/>
        <v>0</v>
      </c>
      <c r="Q191" s="27">
        <v>3840</v>
      </c>
      <c r="R191" s="27">
        <v>3840</v>
      </c>
      <c r="S191" s="27">
        <f t="shared" si="48"/>
        <v>0</v>
      </c>
      <c r="T191" s="27"/>
      <c r="U191" s="27"/>
      <c r="V191" s="27">
        <f t="shared" si="49"/>
        <v>0</v>
      </c>
      <c r="W191" s="27"/>
      <c r="X191" s="27"/>
      <c r="Y191" s="27">
        <f>X191-W191</f>
        <v>0</v>
      </c>
      <c r="Z191" s="27"/>
      <c r="AA191" s="27"/>
      <c r="AB191" s="27">
        <f t="shared" si="51"/>
        <v>0</v>
      </c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  <c r="EM191" s="21"/>
      <c r="EN191" s="21"/>
      <c r="EO191" s="21"/>
      <c r="EP191" s="21"/>
      <c r="EQ191" s="21"/>
      <c r="ER191" s="21"/>
      <c r="ES191" s="21"/>
      <c r="ET191" s="21"/>
      <c r="EU191" s="21"/>
      <c r="EV191" s="21"/>
      <c r="EW191" s="21"/>
      <c r="EX191" s="21"/>
      <c r="EY191" s="21"/>
      <c r="EZ191" s="21"/>
      <c r="FA191" s="21"/>
      <c r="FB191" s="21"/>
      <c r="FC191" s="21"/>
      <c r="FD191" s="21"/>
      <c r="FE191" s="21"/>
      <c r="FF191" s="21"/>
      <c r="FG191" s="21"/>
      <c r="FH191" s="21"/>
      <c r="FI191" s="21"/>
      <c r="FJ191" s="21"/>
      <c r="FK191" s="21"/>
      <c r="FL191" s="21"/>
      <c r="FM191" s="21"/>
      <c r="FN191" s="21"/>
      <c r="FO191" s="21"/>
      <c r="FP191" s="21"/>
      <c r="FQ191" s="21"/>
      <c r="FR191" s="21"/>
      <c r="FS191" s="21"/>
      <c r="FT191" s="21"/>
      <c r="FU191" s="21"/>
      <c r="FV191" s="21"/>
      <c r="FW191" s="21"/>
      <c r="FX191" s="21"/>
      <c r="FY191" s="21"/>
      <c r="FZ191" s="21"/>
      <c r="GA191" s="21"/>
      <c r="GB191" s="21"/>
      <c r="GC191" s="21"/>
      <c r="GD191" s="21"/>
      <c r="GE191" s="21"/>
      <c r="GF191" s="21"/>
      <c r="GG191" s="21"/>
    </row>
    <row r="192" spans="1:189" s="18" customFormat="1" ht="31.5" x14ac:dyDescent="0.25">
      <c r="A192" s="26" t="s">
        <v>164</v>
      </c>
      <c r="B192" s="27">
        <f t="shared" si="79"/>
        <v>0</v>
      </c>
      <c r="C192" s="27">
        <f t="shared" si="79"/>
        <v>0</v>
      </c>
      <c r="D192" s="27">
        <f t="shared" si="59"/>
        <v>28750</v>
      </c>
      <c r="E192" s="27"/>
      <c r="F192" s="27"/>
      <c r="G192" s="27">
        <f t="shared" si="44"/>
        <v>0</v>
      </c>
      <c r="H192" s="27"/>
      <c r="I192" s="27"/>
      <c r="J192" s="27">
        <f t="shared" si="45"/>
        <v>0</v>
      </c>
      <c r="K192" s="27"/>
      <c r="L192" s="27"/>
      <c r="M192" s="27">
        <f t="shared" si="46"/>
        <v>0</v>
      </c>
      <c r="N192" s="27"/>
      <c r="O192" s="27"/>
      <c r="P192" s="27">
        <f t="shared" si="47"/>
        <v>0</v>
      </c>
      <c r="Q192" s="27"/>
      <c r="R192" s="27"/>
      <c r="S192" s="27">
        <f t="shared" si="48"/>
        <v>0</v>
      </c>
      <c r="T192" s="27"/>
      <c r="U192" s="27"/>
      <c r="V192" s="27">
        <f t="shared" si="49"/>
        <v>0</v>
      </c>
      <c r="W192" s="27"/>
      <c r="X192" s="27">
        <v>28750</v>
      </c>
      <c r="Y192" s="27">
        <f t="shared" ref="Y192:Y194" si="117">X192-W192</f>
        <v>28750</v>
      </c>
      <c r="Z192" s="27"/>
      <c r="AA192" s="27"/>
      <c r="AB192" s="27">
        <f t="shared" si="51"/>
        <v>0</v>
      </c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  <c r="ES192" s="21"/>
      <c r="ET192" s="21"/>
      <c r="EU192" s="21"/>
      <c r="EV192" s="21"/>
      <c r="EW192" s="21"/>
      <c r="EX192" s="21"/>
      <c r="EY192" s="21"/>
      <c r="EZ192" s="21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  <c r="FK192" s="21"/>
      <c r="FL192" s="21"/>
      <c r="FM192" s="21"/>
      <c r="FN192" s="21"/>
      <c r="FO192" s="21"/>
      <c r="FP192" s="21"/>
      <c r="FQ192" s="21"/>
      <c r="FR192" s="21"/>
      <c r="FS192" s="21"/>
      <c r="FT192" s="21"/>
      <c r="FU192" s="21"/>
      <c r="FV192" s="21"/>
      <c r="FW192" s="21"/>
      <c r="FX192" s="21"/>
      <c r="FY192" s="21"/>
      <c r="FZ192" s="21"/>
      <c r="GA192" s="21"/>
      <c r="GB192" s="21"/>
      <c r="GC192" s="21"/>
      <c r="GD192" s="21"/>
      <c r="GE192" s="21"/>
      <c r="GF192" s="21"/>
      <c r="GG192" s="21"/>
    </row>
    <row r="193" spans="1:189" s="18" customFormat="1" ht="31.5" x14ac:dyDescent="0.25">
      <c r="A193" s="26" t="s">
        <v>165</v>
      </c>
      <c r="B193" s="27">
        <f t="shared" si="79"/>
        <v>0</v>
      </c>
      <c r="C193" s="27">
        <f t="shared" si="79"/>
        <v>2347</v>
      </c>
      <c r="D193" s="27">
        <f t="shared" si="59"/>
        <v>2347</v>
      </c>
      <c r="E193" s="27"/>
      <c r="F193" s="27"/>
      <c r="G193" s="27">
        <f t="shared" si="44"/>
        <v>0</v>
      </c>
      <c r="H193" s="27"/>
      <c r="I193" s="27"/>
      <c r="J193" s="27">
        <f t="shared" si="45"/>
        <v>0</v>
      </c>
      <c r="K193" s="27"/>
      <c r="L193" s="27"/>
      <c r="M193" s="27">
        <f t="shared" si="46"/>
        <v>0</v>
      </c>
      <c r="N193" s="27"/>
      <c r="O193" s="27"/>
      <c r="P193" s="27">
        <f t="shared" si="47"/>
        <v>0</v>
      </c>
      <c r="Q193" s="27"/>
      <c r="R193" s="27">
        <v>2347</v>
      </c>
      <c r="S193" s="27">
        <f t="shared" si="48"/>
        <v>2347</v>
      </c>
      <c r="T193" s="27"/>
      <c r="U193" s="27"/>
      <c r="V193" s="27">
        <f t="shared" si="49"/>
        <v>0</v>
      </c>
      <c r="W193" s="27"/>
      <c r="X193" s="27"/>
      <c r="Y193" s="27">
        <f t="shared" si="117"/>
        <v>0</v>
      </c>
      <c r="Z193" s="27"/>
      <c r="AA193" s="27"/>
      <c r="AB193" s="27">
        <f t="shared" si="51"/>
        <v>0</v>
      </c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J193" s="21"/>
      <c r="EK193" s="21"/>
      <c r="EL193" s="21"/>
      <c r="EM193" s="21"/>
      <c r="EN193" s="21"/>
      <c r="EO193" s="21"/>
      <c r="EP193" s="21"/>
      <c r="EQ193" s="21"/>
      <c r="ER193" s="21"/>
      <c r="ES193" s="21"/>
      <c r="ET193" s="21"/>
      <c r="EU193" s="21"/>
      <c r="EV193" s="21"/>
      <c r="EW193" s="21"/>
      <c r="EX193" s="21"/>
      <c r="EY193" s="21"/>
      <c r="EZ193" s="21"/>
      <c r="FA193" s="21"/>
      <c r="FB193" s="21"/>
      <c r="FC193" s="21"/>
      <c r="FD193" s="21"/>
      <c r="FE193" s="21"/>
      <c r="FF193" s="21"/>
      <c r="FG193" s="21"/>
      <c r="FH193" s="21"/>
      <c r="FI193" s="21"/>
      <c r="FJ193" s="21"/>
      <c r="FK193" s="21"/>
      <c r="FL193" s="21"/>
      <c r="FM193" s="21"/>
      <c r="FN193" s="21"/>
      <c r="FO193" s="21"/>
      <c r="FP193" s="21"/>
      <c r="FQ193" s="21"/>
      <c r="FR193" s="21"/>
      <c r="FS193" s="21"/>
      <c r="FT193" s="21"/>
      <c r="FU193" s="21"/>
      <c r="FV193" s="21"/>
      <c r="FW193" s="21"/>
      <c r="FX193" s="21"/>
      <c r="FY193" s="21"/>
      <c r="FZ193" s="21"/>
      <c r="GA193" s="21"/>
      <c r="GB193" s="21"/>
      <c r="GC193" s="21"/>
      <c r="GD193" s="21"/>
      <c r="GE193" s="21"/>
      <c r="GF193" s="21"/>
      <c r="GG193" s="21"/>
    </row>
    <row r="194" spans="1:189" s="18" customFormat="1" x14ac:dyDescent="0.25">
      <c r="A194" s="26" t="s">
        <v>166</v>
      </c>
      <c r="B194" s="27">
        <f t="shared" si="79"/>
        <v>0</v>
      </c>
      <c r="C194" s="27">
        <f t="shared" si="79"/>
        <v>3336</v>
      </c>
      <c r="D194" s="27">
        <f t="shared" si="59"/>
        <v>3336</v>
      </c>
      <c r="E194" s="27"/>
      <c r="F194" s="27"/>
      <c r="G194" s="27">
        <f t="shared" si="44"/>
        <v>0</v>
      </c>
      <c r="H194" s="27"/>
      <c r="I194" s="27"/>
      <c r="J194" s="27">
        <f t="shared" si="45"/>
        <v>0</v>
      </c>
      <c r="K194" s="27"/>
      <c r="L194" s="27">
        <v>3336</v>
      </c>
      <c r="M194" s="27">
        <f t="shared" si="46"/>
        <v>3336</v>
      </c>
      <c r="N194" s="27"/>
      <c r="O194" s="27"/>
      <c r="P194" s="27">
        <f t="shared" si="47"/>
        <v>0</v>
      </c>
      <c r="Q194" s="27"/>
      <c r="R194" s="27"/>
      <c r="S194" s="27">
        <f t="shared" si="48"/>
        <v>0</v>
      </c>
      <c r="T194" s="27"/>
      <c r="U194" s="27"/>
      <c r="V194" s="27">
        <f t="shared" si="49"/>
        <v>0</v>
      </c>
      <c r="W194" s="27"/>
      <c r="X194" s="27"/>
      <c r="Y194" s="27">
        <f t="shared" si="117"/>
        <v>0</v>
      </c>
      <c r="Z194" s="27"/>
      <c r="AA194" s="27"/>
      <c r="AB194" s="27">
        <f t="shared" si="51"/>
        <v>0</v>
      </c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J194" s="21"/>
      <c r="EK194" s="21"/>
      <c r="EL194" s="21"/>
      <c r="EM194" s="21"/>
      <c r="EN194" s="21"/>
      <c r="EO194" s="21"/>
      <c r="EP194" s="21"/>
      <c r="EQ194" s="21"/>
      <c r="ER194" s="21"/>
      <c r="ES194" s="21"/>
      <c r="ET194" s="21"/>
      <c r="EU194" s="21"/>
      <c r="EV194" s="21"/>
      <c r="EW194" s="21"/>
      <c r="EX194" s="21"/>
      <c r="EY194" s="21"/>
      <c r="EZ194" s="21"/>
      <c r="FA194" s="21"/>
      <c r="FB194" s="21"/>
      <c r="FC194" s="21"/>
      <c r="FD194" s="21"/>
      <c r="FE194" s="21"/>
      <c r="FF194" s="21"/>
      <c r="FG194" s="21"/>
      <c r="FH194" s="21"/>
      <c r="FI194" s="21"/>
      <c r="FJ194" s="21"/>
      <c r="FK194" s="21"/>
      <c r="FL194" s="21"/>
      <c r="FM194" s="21"/>
      <c r="FN194" s="21"/>
      <c r="FO194" s="21"/>
      <c r="FP194" s="21"/>
      <c r="FQ194" s="21"/>
      <c r="FR194" s="21"/>
      <c r="FS194" s="21"/>
      <c r="FT194" s="21"/>
      <c r="FU194" s="21"/>
      <c r="FV194" s="21"/>
      <c r="FW194" s="21"/>
      <c r="FX194" s="21"/>
      <c r="FY194" s="21"/>
      <c r="FZ194" s="21"/>
      <c r="GA194" s="21"/>
      <c r="GB194" s="21"/>
      <c r="GC194" s="21"/>
      <c r="GD194" s="21"/>
      <c r="GE194" s="21"/>
      <c r="GF194" s="21"/>
      <c r="GG194" s="21"/>
    </row>
    <row r="195" spans="1:189" s="18" customFormat="1" x14ac:dyDescent="0.25">
      <c r="A195" s="26" t="s">
        <v>167</v>
      </c>
      <c r="B195" s="27">
        <f t="shared" si="79"/>
        <v>2600</v>
      </c>
      <c r="C195" s="27">
        <f t="shared" si="79"/>
        <v>2600</v>
      </c>
      <c r="D195" s="27">
        <f t="shared" si="59"/>
        <v>0</v>
      </c>
      <c r="E195" s="27"/>
      <c r="F195" s="27"/>
      <c r="G195" s="27">
        <f t="shared" si="44"/>
        <v>0</v>
      </c>
      <c r="H195" s="27"/>
      <c r="I195" s="27"/>
      <c r="J195" s="27">
        <f t="shared" si="45"/>
        <v>0</v>
      </c>
      <c r="K195" s="27"/>
      <c r="L195" s="27"/>
      <c r="M195" s="27">
        <f t="shared" si="46"/>
        <v>0</v>
      </c>
      <c r="N195" s="27"/>
      <c r="O195" s="27"/>
      <c r="P195" s="27">
        <f t="shared" si="47"/>
        <v>0</v>
      </c>
      <c r="Q195" s="27">
        <v>2600</v>
      </c>
      <c r="R195" s="27">
        <v>2600</v>
      </c>
      <c r="S195" s="27">
        <f t="shared" si="48"/>
        <v>0</v>
      </c>
      <c r="T195" s="27"/>
      <c r="U195" s="27"/>
      <c r="V195" s="27">
        <f t="shared" si="49"/>
        <v>0</v>
      </c>
      <c r="W195" s="27"/>
      <c r="X195" s="27"/>
      <c r="Y195" s="27">
        <f t="shared" si="50"/>
        <v>0</v>
      </c>
      <c r="Z195" s="27"/>
      <c r="AA195" s="27"/>
      <c r="AB195" s="27">
        <f t="shared" si="51"/>
        <v>0</v>
      </c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21"/>
      <c r="EL195" s="21"/>
      <c r="EM195" s="21"/>
      <c r="EN195" s="21"/>
      <c r="EO195" s="21"/>
      <c r="EP195" s="21"/>
      <c r="EQ195" s="21"/>
      <c r="ER195" s="21"/>
      <c r="ES195" s="21"/>
      <c r="ET195" s="21"/>
      <c r="EU195" s="21"/>
      <c r="EV195" s="21"/>
      <c r="EW195" s="21"/>
      <c r="EX195" s="21"/>
      <c r="EY195" s="21"/>
      <c r="EZ195" s="21"/>
      <c r="FA195" s="21"/>
      <c r="FB195" s="21"/>
      <c r="FC195" s="21"/>
      <c r="FD195" s="21"/>
      <c r="FE195" s="21"/>
      <c r="FF195" s="21"/>
      <c r="FG195" s="21"/>
      <c r="FH195" s="21"/>
      <c r="FI195" s="21"/>
      <c r="FJ195" s="21"/>
      <c r="FK195" s="21"/>
      <c r="FL195" s="21"/>
      <c r="FM195" s="21"/>
      <c r="FN195" s="21"/>
      <c r="FO195" s="21"/>
      <c r="FP195" s="21"/>
      <c r="FQ195" s="21"/>
      <c r="FR195" s="21"/>
      <c r="FS195" s="21"/>
      <c r="FT195" s="21"/>
      <c r="FU195" s="21"/>
      <c r="FV195" s="21"/>
      <c r="FW195" s="21"/>
      <c r="FX195" s="21"/>
      <c r="FY195" s="21"/>
      <c r="FZ195" s="21"/>
      <c r="GA195" s="21"/>
      <c r="GB195" s="21"/>
      <c r="GC195" s="21"/>
      <c r="GD195" s="21"/>
      <c r="GE195" s="21"/>
      <c r="GF195" s="21"/>
      <c r="GG195" s="21"/>
    </row>
    <row r="196" spans="1:189" s="18" customFormat="1" ht="31.5" x14ac:dyDescent="0.25">
      <c r="A196" s="26" t="s">
        <v>168</v>
      </c>
      <c r="B196" s="27">
        <f t="shared" si="79"/>
        <v>21490</v>
      </c>
      <c r="C196" s="27">
        <f t="shared" si="79"/>
        <v>41569</v>
      </c>
      <c r="D196" s="27">
        <f t="shared" si="59"/>
        <v>20079</v>
      </c>
      <c r="E196" s="27"/>
      <c r="F196" s="27"/>
      <c r="G196" s="27">
        <f t="shared" si="44"/>
        <v>0</v>
      </c>
      <c r="H196" s="27"/>
      <c r="I196" s="27"/>
      <c r="J196" s="27">
        <f t="shared" si="45"/>
        <v>0</v>
      </c>
      <c r="K196" s="27"/>
      <c r="L196" s="27"/>
      <c r="M196" s="27">
        <f t="shared" si="46"/>
        <v>0</v>
      </c>
      <c r="N196" s="27"/>
      <c r="O196" s="27"/>
      <c r="P196" s="27">
        <f t="shared" si="47"/>
        <v>0</v>
      </c>
      <c r="Q196" s="27">
        <v>21490</v>
      </c>
      <c r="R196" s="27">
        <f>21490+20079</f>
        <v>41569</v>
      </c>
      <c r="S196" s="27">
        <f t="shared" si="48"/>
        <v>20079</v>
      </c>
      <c r="T196" s="27"/>
      <c r="U196" s="27"/>
      <c r="V196" s="27">
        <f t="shared" si="49"/>
        <v>0</v>
      </c>
      <c r="W196" s="27"/>
      <c r="X196" s="27"/>
      <c r="Y196" s="27">
        <f t="shared" si="50"/>
        <v>0</v>
      </c>
      <c r="Z196" s="27"/>
      <c r="AA196" s="27"/>
      <c r="AB196" s="27">
        <f t="shared" si="51"/>
        <v>0</v>
      </c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21"/>
      <c r="EL196" s="21"/>
      <c r="EM196" s="21"/>
      <c r="EN196" s="21"/>
      <c r="EO196" s="21"/>
      <c r="EP196" s="21"/>
      <c r="EQ196" s="21"/>
      <c r="ER196" s="21"/>
      <c r="ES196" s="21"/>
      <c r="ET196" s="21"/>
      <c r="EU196" s="21"/>
      <c r="EV196" s="21"/>
      <c r="EW196" s="21"/>
      <c r="EX196" s="21"/>
      <c r="EY196" s="21"/>
      <c r="EZ196" s="21"/>
      <c r="FA196" s="21"/>
      <c r="FB196" s="21"/>
      <c r="FC196" s="21"/>
      <c r="FD196" s="21"/>
      <c r="FE196" s="21"/>
      <c r="FF196" s="21"/>
      <c r="FG196" s="21"/>
      <c r="FH196" s="21"/>
      <c r="FI196" s="21"/>
      <c r="FJ196" s="21"/>
      <c r="FK196" s="21"/>
      <c r="FL196" s="21"/>
      <c r="FM196" s="21"/>
      <c r="FN196" s="21"/>
      <c r="FO196" s="21"/>
      <c r="FP196" s="21"/>
      <c r="FQ196" s="21"/>
      <c r="FR196" s="21"/>
      <c r="FS196" s="21"/>
      <c r="FT196" s="21"/>
      <c r="FU196" s="21"/>
      <c r="FV196" s="21"/>
      <c r="FW196" s="21"/>
      <c r="FX196" s="21"/>
      <c r="FY196" s="21"/>
      <c r="FZ196" s="21"/>
      <c r="GA196" s="21"/>
      <c r="GB196" s="21"/>
      <c r="GC196" s="21"/>
      <c r="GD196" s="21"/>
      <c r="GE196" s="21"/>
      <c r="GF196" s="21"/>
      <c r="GG196" s="21"/>
    </row>
    <row r="197" spans="1:189" s="18" customFormat="1" ht="31.5" x14ac:dyDescent="0.25">
      <c r="A197" s="26" t="s">
        <v>169</v>
      </c>
      <c r="B197" s="27">
        <f t="shared" si="79"/>
        <v>2261</v>
      </c>
      <c r="C197" s="27">
        <f t="shared" si="79"/>
        <v>2261</v>
      </c>
      <c r="D197" s="27">
        <f t="shared" si="59"/>
        <v>0</v>
      </c>
      <c r="E197" s="27"/>
      <c r="F197" s="27"/>
      <c r="G197" s="27">
        <f t="shared" si="44"/>
        <v>0</v>
      </c>
      <c r="H197" s="27"/>
      <c r="I197" s="27"/>
      <c r="J197" s="27">
        <f t="shared" si="45"/>
        <v>0</v>
      </c>
      <c r="K197" s="27"/>
      <c r="L197" s="27"/>
      <c r="M197" s="27">
        <f t="shared" si="46"/>
        <v>0</v>
      </c>
      <c r="N197" s="27"/>
      <c r="O197" s="27"/>
      <c r="P197" s="27">
        <f t="shared" si="47"/>
        <v>0</v>
      </c>
      <c r="Q197" s="27">
        <f>834+1427</f>
        <v>2261</v>
      </c>
      <c r="R197" s="27">
        <f>834+1427</f>
        <v>2261</v>
      </c>
      <c r="S197" s="27">
        <f t="shared" si="48"/>
        <v>0</v>
      </c>
      <c r="T197" s="27"/>
      <c r="U197" s="27"/>
      <c r="V197" s="27">
        <f t="shared" si="49"/>
        <v>0</v>
      </c>
      <c r="W197" s="27"/>
      <c r="X197" s="27"/>
      <c r="Y197" s="27">
        <f t="shared" si="50"/>
        <v>0</v>
      </c>
      <c r="Z197" s="27"/>
      <c r="AA197" s="27"/>
      <c r="AB197" s="27">
        <f t="shared" si="51"/>
        <v>0</v>
      </c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  <c r="ET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  <c r="FX197" s="21"/>
      <c r="FY197" s="21"/>
      <c r="FZ197" s="21"/>
      <c r="GA197" s="21"/>
      <c r="GB197" s="21"/>
      <c r="GC197" s="21"/>
      <c r="GD197" s="21"/>
      <c r="GE197" s="21"/>
      <c r="GF197" s="21"/>
      <c r="GG197" s="21"/>
    </row>
    <row r="198" spans="1:189" s="18" customFormat="1" ht="31.5" x14ac:dyDescent="0.25">
      <c r="A198" s="26" t="s">
        <v>170</v>
      </c>
      <c r="B198" s="27">
        <f t="shared" si="79"/>
        <v>165000</v>
      </c>
      <c r="C198" s="27">
        <f t="shared" si="79"/>
        <v>161620</v>
      </c>
      <c r="D198" s="27">
        <f t="shared" si="59"/>
        <v>-3380</v>
      </c>
      <c r="E198" s="27"/>
      <c r="F198" s="27"/>
      <c r="G198" s="27">
        <f t="shared" si="44"/>
        <v>0</v>
      </c>
      <c r="H198" s="27"/>
      <c r="I198" s="27"/>
      <c r="J198" s="27">
        <f t="shared" si="45"/>
        <v>0</v>
      </c>
      <c r="K198" s="27"/>
      <c r="L198" s="27"/>
      <c r="M198" s="27">
        <f t="shared" si="46"/>
        <v>0</v>
      </c>
      <c r="N198" s="27"/>
      <c r="O198" s="27"/>
      <c r="P198" s="27">
        <f t="shared" si="47"/>
        <v>0</v>
      </c>
      <c r="Q198" s="27">
        <f>19453+7200+8823+23491+5400+100633</f>
        <v>165000</v>
      </c>
      <c r="R198" s="27">
        <f>19453+7200+8823+23491+5400+100633-3380</f>
        <v>161620</v>
      </c>
      <c r="S198" s="27">
        <f t="shared" si="48"/>
        <v>-3380</v>
      </c>
      <c r="T198" s="27"/>
      <c r="U198" s="27"/>
      <c r="V198" s="27">
        <f t="shared" si="49"/>
        <v>0</v>
      </c>
      <c r="W198" s="27"/>
      <c r="X198" s="27"/>
      <c r="Y198" s="27">
        <f t="shared" si="50"/>
        <v>0</v>
      </c>
      <c r="Z198" s="27"/>
      <c r="AA198" s="27"/>
      <c r="AB198" s="27">
        <f t="shared" si="51"/>
        <v>0</v>
      </c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</row>
    <row r="199" spans="1:189" s="21" customFormat="1" x14ac:dyDescent="0.25">
      <c r="A199" s="19" t="s">
        <v>147</v>
      </c>
      <c r="B199" s="20">
        <f t="shared" si="79"/>
        <v>4335792</v>
      </c>
      <c r="C199" s="20">
        <f t="shared" si="79"/>
        <v>4335792</v>
      </c>
      <c r="D199" s="20">
        <f t="shared" si="59"/>
        <v>0</v>
      </c>
      <c r="E199" s="20">
        <f t="shared" ref="E199:Z199" si="118">SUM(E200:E202)</f>
        <v>200000</v>
      </c>
      <c r="F199" s="20">
        <f t="shared" ref="F199" si="119">SUM(F200:F202)</f>
        <v>200000</v>
      </c>
      <c r="G199" s="20">
        <f t="shared" si="44"/>
        <v>0</v>
      </c>
      <c r="H199" s="20">
        <f t="shared" si="118"/>
        <v>0</v>
      </c>
      <c r="I199" s="20">
        <f t="shared" ref="I199" si="120">SUM(I200:I202)</f>
        <v>0</v>
      </c>
      <c r="J199" s="20">
        <f t="shared" si="45"/>
        <v>0</v>
      </c>
      <c r="K199" s="20">
        <f t="shared" ref="K199:L199" si="121">SUM(K200:K202)</f>
        <v>0</v>
      </c>
      <c r="L199" s="20">
        <f t="shared" si="121"/>
        <v>0</v>
      </c>
      <c r="M199" s="20">
        <f t="shared" si="46"/>
        <v>0</v>
      </c>
      <c r="N199" s="20">
        <f t="shared" ref="N199:O199" si="122">SUM(N200:N202)</f>
        <v>0</v>
      </c>
      <c r="O199" s="20">
        <f t="shared" si="122"/>
        <v>0</v>
      </c>
      <c r="P199" s="20">
        <f t="shared" si="47"/>
        <v>0</v>
      </c>
      <c r="Q199" s="20">
        <f t="shared" ref="Q199:R199" si="123">SUM(Q200:Q202)</f>
        <v>0</v>
      </c>
      <c r="R199" s="20">
        <f t="shared" si="123"/>
        <v>0</v>
      </c>
      <c r="S199" s="20">
        <f t="shared" si="48"/>
        <v>0</v>
      </c>
      <c r="T199" s="20">
        <f t="shared" ref="T199:U199" si="124">SUM(T200:T202)</f>
        <v>364192</v>
      </c>
      <c r="U199" s="20">
        <f t="shared" si="124"/>
        <v>364192</v>
      </c>
      <c r="V199" s="20">
        <f t="shared" si="49"/>
        <v>0</v>
      </c>
      <c r="W199" s="20">
        <f t="shared" ref="W199:X199" si="125">SUM(W200:W202)</f>
        <v>0</v>
      </c>
      <c r="X199" s="20">
        <f t="shared" si="125"/>
        <v>0</v>
      </c>
      <c r="Y199" s="20">
        <f t="shared" si="50"/>
        <v>0</v>
      </c>
      <c r="Z199" s="20">
        <f t="shared" si="118"/>
        <v>3771600</v>
      </c>
      <c r="AA199" s="20">
        <f t="shared" ref="AA199" si="126">SUM(AA200:AA202)</f>
        <v>3771600</v>
      </c>
      <c r="AB199" s="20">
        <f t="shared" si="51"/>
        <v>0</v>
      </c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  <c r="FH199" s="18"/>
      <c r="FI199" s="18"/>
      <c r="FJ199" s="18"/>
      <c r="FK199" s="18"/>
      <c r="FL199" s="18"/>
      <c r="FM199" s="18"/>
      <c r="FN199" s="18"/>
      <c r="FO199" s="18"/>
      <c r="FP199" s="18"/>
      <c r="FQ199" s="18"/>
      <c r="FR199" s="18"/>
      <c r="FS199" s="18"/>
      <c r="FT199" s="18"/>
      <c r="FU199" s="18"/>
      <c r="FV199" s="18"/>
      <c r="FW199" s="18"/>
      <c r="FX199" s="18"/>
      <c r="FY199" s="18"/>
      <c r="FZ199" s="18"/>
      <c r="GA199" s="18"/>
      <c r="GB199" s="18"/>
      <c r="GC199" s="18"/>
      <c r="GD199" s="18"/>
      <c r="GE199" s="18"/>
      <c r="GF199" s="18"/>
      <c r="GG199" s="18"/>
    </row>
    <row r="200" spans="1:189" s="21" customFormat="1" ht="31.5" x14ac:dyDescent="0.25">
      <c r="A200" s="26" t="s">
        <v>171</v>
      </c>
      <c r="B200" s="27">
        <f t="shared" si="79"/>
        <v>1000000</v>
      </c>
      <c r="C200" s="27">
        <f t="shared" si="79"/>
        <v>1000000</v>
      </c>
      <c r="D200" s="27">
        <f t="shared" si="59"/>
        <v>0</v>
      </c>
      <c r="E200" s="27">
        <v>200000</v>
      </c>
      <c r="F200" s="27">
        <v>200000</v>
      </c>
      <c r="G200" s="27">
        <f t="shared" si="44"/>
        <v>0</v>
      </c>
      <c r="H200" s="27"/>
      <c r="I200" s="27"/>
      <c r="J200" s="27">
        <f t="shared" si="45"/>
        <v>0</v>
      </c>
      <c r="K200" s="27"/>
      <c r="L200" s="27"/>
      <c r="M200" s="27">
        <f t="shared" si="46"/>
        <v>0</v>
      </c>
      <c r="N200" s="27"/>
      <c r="O200" s="27"/>
      <c r="P200" s="27">
        <f t="shared" si="47"/>
        <v>0</v>
      </c>
      <c r="Q200" s="27"/>
      <c r="R200" s="27"/>
      <c r="S200" s="27">
        <f t="shared" si="48"/>
        <v>0</v>
      </c>
      <c r="T200" s="27"/>
      <c r="U200" s="27"/>
      <c r="V200" s="27">
        <f t="shared" si="49"/>
        <v>0</v>
      </c>
      <c r="W200" s="27"/>
      <c r="X200" s="27"/>
      <c r="Y200" s="27">
        <f t="shared" si="50"/>
        <v>0</v>
      </c>
      <c r="Z200" s="27">
        <f>800000</f>
        <v>800000</v>
      </c>
      <c r="AA200" s="27">
        <f>800000</f>
        <v>800000</v>
      </c>
      <c r="AB200" s="27">
        <f t="shared" si="51"/>
        <v>0</v>
      </c>
    </row>
    <row r="201" spans="1:189" s="21" customFormat="1" x14ac:dyDescent="0.25">
      <c r="A201" s="26" t="s">
        <v>172</v>
      </c>
      <c r="B201" s="27">
        <f t="shared" si="79"/>
        <v>2971600</v>
      </c>
      <c r="C201" s="27">
        <f t="shared" si="79"/>
        <v>2971600</v>
      </c>
      <c r="D201" s="27">
        <f t="shared" si="59"/>
        <v>0</v>
      </c>
      <c r="E201" s="27"/>
      <c r="F201" s="27"/>
      <c r="G201" s="27">
        <f t="shared" ref="G201:G275" si="127">F201-E201</f>
        <v>0</v>
      </c>
      <c r="H201" s="27"/>
      <c r="I201" s="27"/>
      <c r="J201" s="27">
        <f t="shared" ref="J201:J275" si="128">I201-H201</f>
        <v>0</v>
      </c>
      <c r="K201" s="27"/>
      <c r="L201" s="27"/>
      <c r="M201" s="27">
        <f t="shared" ref="M201:M275" si="129">L201-K201</f>
        <v>0</v>
      </c>
      <c r="N201" s="27"/>
      <c r="O201" s="27"/>
      <c r="P201" s="27">
        <f t="shared" ref="P201:P275" si="130">O201-N201</f>
        <v>0</v>
      </c>
      <c r="Q201" s="27"/>
      <c r="R201" s="27"/>
      <c r="S201" s="27">
        <f t="shared" ref="S201:S275" si="131">R201-Q201</f>
        <v>0</v>
      </c>
      <c r="T201" s="27"/>
      <c r="U201" s="27"/>
      <c r="V201" s="27">
        <f t="shared" ref="V201:V275" si="132">U201-T201</f>
        <v>0</v>
      </c>
      <c r="W201" s="27"/>
      <c r="X201" s="27"/>
      <c r="Y201" s="27">
        <f t="shared" ref="Y201:Y275" si="133">X201-W201</f>
        <v>0</v>
      </c>
      <c r="Z201" s="27">
        <v>2971600</v>
      </c>
      <c r="AA201" s="27">
        <v>2971600</v>
      </c>
      <c r="AB201" s="27">
        <f t="shared" ref="AB201:AB275" si="134">AA201-Z201</f>
        <v>0</v>
      </c>
    </row>
    <row r="202" spans="1:189" s="21" customFormat="1" ht="47.25" x14ac:dyDescent="0.25">
      <c r="A202" s="26" t="s">
        <v>173</v>
      </c>
      <c r="B202" s="27">
        <f t="shared" si="79"/>
        <v>364192</v>
      </c>
      <c r="C202" s="27">
        <f t="shared" si="79"/>
        <v>364192</v>
      </c>
      <c r="D202" s="27">
        <f t="shared" si="59"/>
        <v>0</v>
      </c>
      <c r="E202" s="27"/>
      <c r="F202" s="27"/>
      <c r="G202" s="27">
        <f t="shared" si="127"/>
        <v>0</v>
      </c>
      <c r="H202" s="27"/>
      <c r="I202" s="27"/>
      <c r="J202" s="27">
        <f t="shared" si="128"/>
        <v>0</v>
      </c>
      <c r="K202" s="27"/>
      <c r="L202" s="27"/>
      <c r="M202" s="27">
        <f t="shared" si="129"/>
        <v>0</v>
      </c>
      <c r="N202" s="27"/>
      <c r="O202" s="27"/>
      <c r="P202" s="27">
        <f t="shared" si="130"/>
        <v>0</v>
      </c>
      <c r="Q202" s="27"/>
      <c r="R202" s="27"/>
      <c r="S202" s="27">
        <f t="shared" si="131"/>
        <v>0</v>
      </c>
      <c r="T202" s="27">
        <v>364192</v>
      </c>
      <c r="U202" s="27">
        <v>364192</v>
      </c>
      <c r="V202" s="27">
        <f t="shared" si="132"/>
        <v>0</v>
      </c>
      <c r="W202" s="27"/>
      <c r="X202" s="27"/>
      <c r="Y202" s="27">
        <f t="shared" si="133"/>
        <v>0</v>
      </c>
      <c r="Z202" s="27"/>
      <c r="AA202" s="27"/>
      <c r="AB202" s="27">
        <f t="shared" si="134"/>
        <v>0</v>
      </c>
    </row>
    <row r="203" spans="1:189" s="21" customFormat="1" ht="31.5" x14ac:dyDescent="0.25">
      <c r="A203" s="19" t="s">
        <v>149</v>
      </c>
      <c r="B203" s="20">
        <f t="shared" si="79"/>
        <v>44474</v>
      </c>
      <c r="C203" s="20">
        <f t="shared" si="79"/>
        <v>36164</v>
      </c>
      <c r="D203" s="20">
        <f t="shared" si="59"/>
        <v>-8310</v>
      </c>
      <c r="E203" s="20">
        <f t="shared" ref="E203:AA203" si="135">SUM(E204:E208)</f>
        <v>0</v>
      </c>
      <c r="F203" s="20">
        <f t="shared" si="135"/>
        <v>0</v>
      </c>
      <c r="G203" s="20">
        <f t="shared" si="127"/>
        <v>0</v>
      </c>
      <c r="H203" s="20">
        <f t="shared" si="135"/>
        <v>0</v>
      </c>
      <c r="I203" s="20">
        <f t="shared" si="135"/>
        <v>0</v>
      </c>
      <c r="J203" s="20">
        <f t="shared" si="128"/>
        <v>0</v>
      </c>
      <c r="K203" s="20">
        <f t="shared" ref="K203" si="136">SUM(K204:K208)</f>
        <v>18580</v>
      </c>
      <c r="L203" s="20">
        <f t="shared" si="135"/>
        <v>18580</v>
      </c>
      <c r="M203" s="20">
        <f t="shared" si="129"/>
        <v>0</v>
      </c>
      <c r="N203" s="20">
        <f t="shared" ref="N203" si="137">SUM(N204:N208)</f>
        <v>0</v>
      </c>
      <c r="O203" s="20">
        <f t="shared" si="135"/>
        <v>0</v>
      </c>
      <c r="P203" s="20">
        <f t="shared" si="130"/>
        <v>0</v>
      </c>
      <c r="Q203" s="20">
        <f t="shared" ref="Q203" si="138">SUM(Q204:Q208)</f>
        <v>25894</v>
      </c>
      <c r="R203" s="20">
        <f t="shared" si="135"/>
        <v>17584</v>
      </c>
      <c r="S203" s="20">
        <f t="shared" si="131"/>
        <v>-8310</v>
      </c>
      <c r="T203" s="20">
        <f t="shared" ref="T203" si="139">SUM(T204:T208)</f>
        <v>0</v>
      </c>
      <c r="U203" s="20">
        <f t="shared" si="135"/>
        <v>0</v>
      </c>
      <c r="V203" s="20">
        <f t="shared" si="132"/>
        <v>0</v>
      </c>
      <c r="W203" s="20">
        <f t="shared" ref="W203:X203" si="140">SUM(W204:W208)</f>
        <v>0</v>
      </c>
      <c r="X203" s="20">
        <f t="shared" si="140"/>
        <v>0</v>
      </c>
      <c r="Y203" s="20">
        <f t="shared" si="133"/>
        <v>0</v>
      </c>
      <c r="Z203" s="20">
        <f t="shared" si="135"/>
        <v>0</v>
      </c>
      <c r="AA203" s="20">
        <f t="shared" si="135"/>
        <v>0</v>
      </c>
      <c r="AB203" s="20">
        <f t="shared" si="134"/>
        <v>0</v>
      </c>
    </row>
    <row r="204" spans="1:189" s="21" customFormat="1" x14ac:dyDescent="0.25">
      <c r="A204" s="26" t="s">
        <v>174</v>
      </c>
      <c r="B204" s="27">
        <f t="shared" si="79"/>
        <v>11668</v>
      </c>
      <c r="C204" s="27">
        <f t="shared" si="79"/>
        <v>3358</v>
      </c>
      <c r="D204" s="27">
        <f t="shared" si="59"/>
        <v>-8310</v>
      </c>
      <c r="E204" s="27"/>
      <c r="F204" s="27"/>
      <c r="G204" s="27">
        <f t="shared" si="127"/>
        <v>0</v>
      </c>
      <c r="H204" s="27"/>
      <c r="I204" s="27"/>
      <c r="J204" s="27">
        <f t="shared" si="128"/>
        <v>0</v>
      </c>
      <c r="K204" s="27"/>
      <c r="L204" s="27"/>
      <c r="M204" s="27">
        <f t="shared" si="129"/>
        <v>0</v>
      </c>
      <c r="N204" s="27"/>
      <c r="O204" s="27"/>
      <c r="P204" s="27">
        <f t="shared" si="130"/>
        <v>0</v>
      </c>
      <c r="Q204" s="27">
        <f>131668-120000</f>
        <v>11668</v>
      </c>
      <c r="R204" s="27">
        <f>131668-120000-8310</f>
        <v>3358</v>
      </c>
      <c r="S204" s="27">
        <f t="shared" si="131"/>
        <v>-8310</v>
      </c>
      <c r="T204" s="27"/>
      <c r="U204" s="27"/>
      <c r="V204" s="27">
        <f t="shared" si="132"/>
        <v>0</v>
      </c>
      <c r="W204" s="27"/>
      <c r="X204" s="27"/>
      <c r="Y204" s="27">
        <f t="shared" si="133"/>
        <v>0</v>
      </c>
      <c r="Z204" s="27"/>
      <c r="AA204" s="27"/>
      <c r="AB204" s="27">
        <f t="shared" si="134"/>
        <v>0</v>
      </c>
    </row>
    <row r="205" spans="1:189" s="21" customFormat="1" ht="31.5" x14ac:dyDescent="0.25">
      <c r="A205" s="26" t="s">
        <v>175</v>
      </c>
      <c r="B205" s="27">
        <f t="shared" si="79"/>
        <v>3744</v>
      </c>
      <c r="C205" s="27">
        <f t="shared" si="79"/>
        <v>3744</v>
      </c>
      <c r="D205" s="27">
        <f t="shared" si="59"/>
        <v>0</v>
      </c>
      <c r="E205" s="27"/>
      <c r="F205" s="27"/>
      <c r="G205" s="27">
        <f t="shared" si="127"/>
        <v>0</v>
      </c>
      <c r="H205" s="27"/>
      <c r="I205" s="27"/>
      <c r="J205" s="27">
        <f t="shared" si="128"/>
        <v>0</v>
      </c>
      <c r="K205" s="27"/>
      <c r="L205" s="27"/>
      <c r="M205" s="27">
        <f t="shared" si="129"/>
        <v>0</v>
      </c>
      <c r="N205" s="27"/>
      <c r="O205" s="27"/>
      <c r="P205" s="27">
        <f t="shared" si="130"/>
        <v>0</v>
      </c>
      <c r="Q205" s="27">
        <v>3744</v>
      </c>
      <c r="R205" s="27">
        <v>3744</v>
      </c>
      <c r="S205" s="27">
        <f t="shared" si="131"/>
        <v>0</v>
      </c>
      <c r="T205" s="27"/>
      <c r="U205" s="27"/>
      <c r="V205" s="27">
        <f t="shared" si="132"/>
        <v>0</v>
      </c>
      <c r="W205" s="27"/>
      <c r="X205" s="27"/>
      <c r="Y205" s="27">
        <f t="shared" si="133"/>
        <v>0</v>
      </c>
      <c r="Z205" s="27"/>
      <c r="AA205" s="27"/>
      <c r="AB205" s="27">
        <f t="shared" si="134"/>
        <v>0</v>
      </c>
    </row>
    <row r="206" spans="1:189" s="18" customFormat="1" x14ac:dyDescent="0.25">
      <c r="A206" s="26" t="s">
        <v>176</v>
      </c>
      <c r="B206" s="27">
        <f t="shared" si="79"/>
        <v>10482</v>
      </c>
      <c r="C206" s="27">
        <f t="shared" si="79"/>
        <v>10482</v>
      </c>
      <c r="D206" s="27">
        <f t="shared" si="59"/>
        <v>0</v>
      </c>
      <c r="E206" s="27"/>
      <c r="F206" s="27"/>
      <c r="G206" s="27">
        <f t="shared" si="127"/>
        <v>0</v>
      </c>
      <c r="H206" s="27"/>
      <c r="I206" s="27"/>
      <c r="J206" s="27">
        <f t="shared" si="128"/>
        <v>0</v>
      </c>
      <c r="K206" s="27"/>
      <c r="L206" s="27"/>
      <c r="M206" s="27">
        <f t="shared" si="129"/>
        <v>0</v>
      </c>
      <c r="N206" s="27"/>
      <c r="O206" s="27"/>
      <c r="P206" s="27">
        <f t="shared" si="130"/>
        <v>0</v>
      </c>
      <c r="Q206" s="27">
        <f>3108+1842+2532+3000</f>
        <v>10482</v>
      </c>
      <c r="R206" s="27">
        <f>3108+1842+2532+3000</f>
        <v>10482</v>
      </c>
      <c r="S206" s="27">
        <f t="shared" si="131"/>
        <v>0</v>
      </c>
      <c r="T206" s="27"/>
      <c r="U206" s="27"/>
      <c r="V206" s="27">
        <f t="shared" si="132"/>
        <v>0</v>
      </c>
      <c r="W206" s="27"/>
      <c r="X206" s="27"/>
      <c r="Y206" s="27">
        <f t="shared" si="133"/>
        <v>0</v>
      </c>
      <c r="Z206" s="27"/>
      <c r="AA206" s="27"/>
      <c r="AB206" s="27">
        <f t="shared" si="134"/>
        <v>0</v>
      </c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  <c r="EG206" s="21"/>
      <c r="EH206" s="21"/>
      <c r="EI206" s="21"/>
      <c r="EJ206" s="21"/>
      <c r="EK206" s="21"/>
      <c r="EL206" s="21"/>
      <c r="EM206" s="21"/>
      <c r="EN206" s="21"/>
      <c r="EO206" s="21"/>
      <c r="EP206" s="21"/>
      <c r="EQ206" s="21"/>
      <c r="ER206" s="21"/>
      <c r="ES206" s="21"/>
      <c r="ET206" s="21"/>
      <c r="EU206" s="21"/>
      <c r="EV206" s="21"/>
      <c r="EW206" s="21"/>
      <c r="EX206" s="21"/>
      <c r="EY206" s="21"/>
      <c r="EZ206" s="21"/>
      <c r="FA206" s="21"/>
      <c r="FB206" s="21"/>
      <c r="FC206" s="21"/>
      <c r="FD206" s="21"/>
      <c r="FE206" s="21"/>
      <c r="FF206" s="21"/>
      <c r="FG206" s="21"/>
      <c r="FH206" s="21"/>
      <c r="FI206" s="21"/>
      <c r="FJ206" s="21"/>
      <c r="FK206" s="21"/>
      <c r="FL206" s="21"/>
      <c r="FM206" s="21"/>
      <c r="FN206" s="21"/>
      <c r="FO206" s="21"/>
      <c r="FP206" s="21"/>
      <c r="FQ206" s="21"/>
      <c r="FR206" s="21"/>
      <c r="FS206" s="21"/>
      <c r="FT206" s="21"/>
      <c r="FU206" s="21"/>
      <c r="FV206" s="21"/>
      <c r="FW206" s="21"/>
      <c r="FX206" s="21"/>
      <c r="FY206" s="21"/>
      <c r="FZ206" s="21"/>
      <c r="GA206" s="21"/>
      <c r="GB206" s="21"/>
      <c r="GC206" s="21"/>
      <c r="GD206" s="21"/>
      <c r="GE206" s="21"/>
      <c r="GF206" s="21"/>
      <c r="GG206" s="21"/>
    </row>
    <row r="207" spans="1:189" s="18" customFormat="1" x14ac:dyDescent="0.25">
      <c r="A207" s="26" t="s">
        <v>177</v>
      </c>
      <c r="B207" s="27">
        <f t="shared" si="79"/>
        <v>3580</v>
      </c>
      <c r="C207" s="27">
        <f t="shared" si="79"/>
        <v>3580</v>
      </c>
      <c r="D207" s="27">
        <f t="shared" ref="D207:D271" si="141">G207+J207+M207+P207+S207+V207+AB207+Y207</f>
        <v>0</v>
      </c>
      <c r="E207" s="27"/>
      <c r="F207" s="27"/>
      <c r="G207" s="27">
        <f t="shared" si="127"/>
        <v>0</v>
      </c>
      <c r="H207" s="27"/>
      <c r="I207" s="27"/>
      <c r="J207" s="27">
        <f t="shared" si="128"/>
        <v>0</v>
      </c>
      <c r="K207" s="27">
        <v>3580</v>
      </c>
      <c r="L207" s="27">
        <v>3580</v>
      </c>
      <c r="M207" s="27">
        <f t="shared" si="129"/>
        <v>0</v>
      </c>
      <c r="N207" s="27"/>
      <c r="O207" s="27"/>
      <c r="P207" s="27">
        <f t="shared" si="130"/>
        <v>0</v>
      </c>
      <c r="Q207" s="27"/>
      <c r="R207" s="27"/>
      <c r="S207" s="27">
        <f t="shared" si="131"/>
        <v>0</v>
      </c>
      <c r="T207" s="27"/>
      <c r="U207" s="27"/>
      <c r="V207" s="27">
        <f t="shared" si="132"/>
        <v>0</v>
      </c>
      <c r="W207" s="27"/>
      <c r="X207" s="27"/>
      <c r="Y207" s="27">
        <f t="shared" si="133"/>
        <v>0</v>
      </c>
      <c r="Z207" s="27"/>
      <c r="AA207" s="27"/>
      <c r="AB207" s="27">
        <f t="shared" si="134"/>
        <v>0</v>
      </c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  <c r="DE207" s="21"/>
      <c r="DF207" s="21"/>
      <c r="DG207" s="21"/>
      <c r="DH207" s="21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J207" s="21"/>
      <c r="EK207" s="21"/>
      <c r="EL207" s="21"/>
      <c r="EM207" s="21"/>
      <c r="EN207" s="21"/>
      <c r="EO207" s="21"/>
      <c r="EP207" s="21"/>
      <c r="EQ207" s="21"/>
      <c r="ER207" s="21"/>
      <c r="ES207" s="21"/>
      <c r="ET207" s="21"/>
      <c r="EU207" s="21"/>
      <c r="EV207" s="21"/>
      <c r="EW207" s="21"/>
      <c r="EX207" s="21"/>
      <c r="EY207" s="21"/>
      <c r="EZ207" s="21"/>
      <c r="FA207" s="21"/>
      <c r="FB207" s="21"/>
      <c r="FC207" s="21"/>
      <c r="FD207" s="21"/>
      <c r="FE207" s="21"/>
      <c r="FF207" s="21"/>
      <c r="FG207" s="21"/>
      <c r="FH207" s="21"/>
      <c r="FI207" s="21"/>
      <c r="FJ207" s="21"/>
      <c r="FK207" s="21"/>
      <c r="FL207" s="21"/>
      <c r="FM207" s="21"/>
      <c r="FN207" s="21"/>
      <c r="FO207" s="21"/>
      <c r="FP207" s="21"/>
      <c r="FQ207" s="21"/>
      <c r="FR207" s="21"/>
      <c r="FS207" s="21"/>
      <c r="FT207" s="21"/>
      <c r="FU207" s="21"/>
      <c r="FV207" s="21"/>
      <c r="FW207" s="21"/>
      <c r="FX207" s="21"/>
      <c r="FY207" s="21"/>
      <c r="FZ207" s="21"/>
      <c r="GA207" s="21"/>
      <c r="GB207" s="21"/>
      <c r="GC207" s="21"/>
      <c r="GD207" s="21"/>
      <c r="GE207" s="21"/>
      <c r="GF207" s="21"/>
      <c r="GG207" s="21"/>
    </row>
    <row r="208" spans="1:189" s="21" customFormat="1" ht="31.5" x14ac:dyDescent="0.25">
      <c r="A208" s="26" t="s">
        <v>178</v>
      </c>
      <c r="B208" s="27">
        <f t="shared" si="79"/>
        <v>15000</v>
      </c>
      <c r="C208" s="27">
        <f t="shared" si="79"/>
        <v>15000</v>
      </c>
      <c r="D208" s="27">
        <f t="shared" si="141"/>
        <v>0</v>
      </c>
      <c r="E208" s="27"/>
      <c r="F208" s="27"/>
      <c r="G208" s="27">
        <f t="shared" si="127"/>
        <v>0</v>
      </c>
      <c r="H208" s="27"/>
      <c r="I208" s="27"/>
      <c r="J208" s="27">
        <f t="shared" si="128"/>
        <v>0</v>
      </c>
      <c r="K208" s="27">
        <v>15000</v>
      </c>
      <c r="L208" s="27">
        <v>15000</v>
      </c>
      <c r="M208" s="27">
        <f t="shared" si="129"/>
        <v>0</v>
      </c>
      <c r="N208" s="27"/>
      <c r="O208" s="27"/>
      <c r="P208" s="27">
        <f t="shared" si="130"/>
        <v>0</v>
      </c>
      <c r="Q208" s="27"/>
      <c r="R208" s="27"/>
      <c r="S208" s="27">
        <f t="shared" si="131"/>
        <v>0</v>
      </c>
      <c r="T208" s="27"/>
      <c r="U208" s="27"/>
      <c r="V208" s="27">
        <f t="shared" si="132"/>
        <v>0</v>
      </c>
      <c r="W208" s="27"/>
      <c r="X208" s="27"/>
      <c r="Y208" s="27">
        <f t="shared" si="133"/>
        <v>0</v>
      </c>
      <c r="Z208" s="27"/>
      <c r="AA208" s="27"/>
      <c r="AB208" s="27">
        <f t="shared" si="134"/>
        <v>0</v>
      </c>
    </row>
    <row r="209" spans="1:189" s="21" customFormat="1" x14ac:dyDescent="0.25">
      <c r="A209" s="19" t="s">
        <v>179</v>
      </c>
      <c r="B209" s="20">
        <f t="shared" si="79"/>
        <v>40394</v>
      </c>
      <c r="C209" s="20">
        <f t="shared" si="79"/>
        <v>60091</v>
      </c>
      <c r="D209" s="20">
        <f t="shared" si="141"/>
        <v>19697</v>
      </c>
      <c r="E209" s="20">
        <f>SUM(E210:E217)</f>
        <v>0</v>
      </c>
      <c r="F209" s="20">
        <f>SUM(F210:F217)</f>
        <v>0</v>
      </c>
      <c r="G209" s="20">
        <f t="shared" si="127"/>
        <v>0</v>
      </c>
      <c r="H209" s="20">
        <f>SUM(H210:H217)</f>
        <v>0</v>
      </c>
      <c r="I209" s="20">
        <f>SUM(I210:I217)</f>
        <v>0</v>
      </c>
      <c r="J209" s="20">
        <f t="shared" si="128"/>
        <v>0</v>
      </c>
      <c r="K209" s="20">
        <f>SUM(K210:K217)</f>
        <v>33731</v>
      </c>
      <c r="L209" s="20">
        <f>SUM(L210:L217)</f>
        <v>33731</v>
      </c>
      <c r="M209" s="20">
        <f t="shared" si="129"/>
        <v>0</v>
      </c>
      <c r="N209" s="20">
        <f>SUM(N210:N217)</f>
        <v>1663</v>
      </c>
      <c r="O209" s="20">
        <f>SUM(O210:O217)</f>
        <v>1663</v>
      </c>
      <c r="P209" s="20">
        <f t="shared" si="130"/>
        <v>0</v>
      </c>
      <c r="Q209" s="20">
        <f>SUM(Q210:Q217)</f>
        <v>5000</v>
      </c>
      <c r="R209" s="20">
        <f>SUM(R210:R217)</f>
        <v>24697</v>
      </c>
      <c r="S209" s="20">
        <f t="shared" si="131"/>
        <v>19697</v>
      </c>
      <c r="T209" s="20">
        <f>SUM(T210:T217)</f>
        <v>0</v>
      </c>
      <c r="U209" s="20">
        <f>SUM(U210:U217)</f>
        <v>0</v>
      </c>
      <c r="V209" s="20">
        <f t="shared" si="132"/>
        <v>0</v>
      </c>
      <c r="W209" s="20">
        <f>SUM(W210:W217)</f>
        <v>0</v>
      </c>
      <c r="X209" s="20">
        <f>SUM(X210:X217)</f>
        <v>0</v>
      </c>
      <c r="Y209" s="20">
        <f t="shared" si="133"/>
        <v>0</v>
      </c>
      <c r="Z209" s="20">
        <f>SUM(Z210:Z217)</f>
        <v>0</v>
      </c>
      <c r="AA209" s="20">
        <f>SUM(AA210:AA217)</f>
        <v>0</v>
      </c>
      <c r="AB209" s="20">
        <f t="shared" si="134"/>
        <v>0</v>
      </c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  <c r="DK209" s="18"/>
      <c r="DL209" s="18"/>
      <c r="DM209" s="18"/>
      <c r="DN209" s="18"/>
      <c r="DO209" s="18"/>
      <c r="DP209" s="18"/>
      <c r="DQ209" s="18"/>
      <c r="DR209" s="18"/>
      <c r="DS209" s="18"/>
      <c r="DT209" s="18"/>
      <c r="DU209" s="18"/>
      <c r="DV209" s="18"/>
      <c r="DW209" s="18"/>
      <c r="DX209" s="18"/>
      <c r="DY209" s="18"/>
      <c r="DZ209" s="18"/>
      <c r="EA209" s="18"/>
      <c r="EB209" s="18"/>
      <c r="EC209" s="18"/>
      <c r="ED209" s="18"/>
      <c r="EE209" s="18"/>
      <c r="EF209" s="18"/>
      <c r="EG209" s="18"/>
      <c r="EH209" s="18"/>
      <c r="EI209" s="18"/>
      <c r="EJ209" s="18"/>
      <c r="EK209" s="18"/>
      <c r="EL209" s="18"/>
      <c r="EM209" s="18"/>
      <c r="EN209" s="18"/>
      <c r="EO209" s="18"/>
      <c r="EP209" s="18"/>
      <c r="EQ209" s="18"/>
      <c r="ER209" s="18"/>
      <c r="ES209" s="18"/>
      <c r="ET209" s="18"/>
      <c r="EU209" s="18"/>
      <c r="EV209" s="18"/>
      <c r="EW209" s="18"/>
      <c r="EX209" s="18"/>
      <c r="EY209" s="18"/>
      <c r="EZ209" s="18"/>
      <c r="FA209" s="18"/>
      <c r="FB209" s="18"/>
      <c r="FC209" s="18"/>
      <c r="FD209" s="18"/>
      <c r="FE209" s="18"/>
      <c r="FF209" s="18"/>
      <c r="FG209" s="18"/>
      <c r="FH209" s="18"/>
      <c r="FI209" s="18"/>
      <c r="FJ209" s="18"/>
      <c r="FK209" s="18"/>
      <c r="FL209" s="18"/>
      <c r="FM209" s="18"/>
      <c r="FN209" s="18"/>
      <c r="FO209" s="18"/>
      <c r="FP209" s="18"/>
      <c r="FQ209" s="18"/>
      <c r="FR209" s="18"/>
      <c r="FS209" s="18"/>
      <c r="FT209" s="18"/>
      <c r="FU209" s="18"/>
      <c r="FV209" s="18"/>
      <c r="FW209" s="18"/>
      <c r="FX209" s="18"/>
      <c r="FY209" s="18"/>
      <c r="FZ209" s="18"/>
      <c r="GA209" s="18"/>
      <c r="GB209" s="18"/>
      <c r="GC209" s="18"/>
      <c r="GD209" s="18"/>
      <c r="GE209" s="18"/>
      <c r="GF209" s="18"/>
      <c r="GG209" s="18"/>
    </row>
    <row r="210" spans="1:189" s="21" customFormat="1" ht="31.5" x14ac:dyDescent="0.25">
      <c r="A210" s="26" t="s">
        <v>180</v>
      </c>
      <c r="B210" s="27">
        <f t="shared" si="79"/>
        <v>7970</v>
      </c>
      <c r="C210" s="27">
        <f t="shared" si="79"/>
        <v>7970</v>
      </c>
      <c r="D210" s="27">
        <f t="shared" si="141"/>
        <v>0</v>
      </c>
      <c r="E210" s="27"/>
      <c r="F210" s="27"/>
      <c r="G210" s="27">
        <f t="shared" si="127"/>
        <v>0</v>
      </c>
      <c r="H210" s="27"/>
      <c r="I210" s="27"/>
      <c r="J210" s="27">
        <f t="shared" si="128"/>
        <v>0</v>
      </c>
      <c r="K210" s="27">
        <v>7970</v>
      </c>
      <c r="L210" s="27">
        <v>7970</v>
      </c>
      <c r="M210" s="27">
        <f t="shared" si="129"/>
        <v>0</v>
      </c>
      <c r="N210" s="27"/>
      <c r="O210" s="27"/>
      <c r="P210" s="27">
        <f t="shared" si="130"/>
        <v>0</v>
      </c>
      <c r="Q210" s="27"/>
      <c r="R210" s="27"/>
      <c r="S210" s="27">
        <f t="shared" si="131"/>
        <v>0</v>
      </c>
      <c r="T210" s="27"/>
      <c r="U210" s="27"/>
      <c r="V210" s="27">
        <f t="shared" si="132"/>
        <v>0</v>
      </c>
      <c r="W210" s="27"/>
      <c r="X210" s="27"/>
      <c r="Y210" s="27">
        <f t="shared" si="133"/>
        <v>0</v>
      </c>
      <c r="Z210" s="27"/>
      <c r="AA210" s="27"/>
      <c r="AB210" s="27">
        <f t="shared" si="134"/>
        <v>0</v>
      </c>
    </row>
    <row r="211" spans="1:189" s="21" customFormat="1" x14ac:dyDescent="0.25">
      <c r="A211" s="29" t="s">
        <v>181</v>
      </c>
      <c r="B211" s="27">
        <f t="shared" si="79"/>
        <v>4920</v>
      </c>
      <c r="C211" s="27">
        <f t="shared" si="79"/>
        <v>4920</v>
      </c>
      <c r="D211" s="27">
        <f t="shared" si="141"/>
        <v>0</v>
      </c>
      <c r="E211" s="27"/>
      <c r="F211" s="27"/>
      <c r="G211" s="27">
        <f t="shared" si="127"/>
        <v>0</v>
      </c>
      <c r="H211" s="27"/>
      <c r="I211" s="27"/>
      <c r="J211" s="27">
        <f t="shared" si="128"/>
        <v>0</v>
      </c>
      <c r="K211" s="27">
        <v>4920</v>
      </c>
      <c r="L211" s="27">
        <v>4920</v>
      </c>
      <c r="M211" s="27">
        <f t="shared" si="129"/>
        <v>0</v>
      </c>
      <c r="N211" s="27"/>
      <c r="O211" s="27"/>
      <c r="P211" s="27">
        <f t="shared" si="130"/>
        <v>0</v>
      </c>
      <c r="Q211" s="27"/>
      <c r="R211" s="27"/>
      <c r="S211" s="27">
        <f t="shared" si="131"/>
        <v>0</v>
      </c>
      <c r="T211" s="27"/>
      <c r="U211" s="27"/>
      <c r="V211" s="27">
        <f t="shared" si="132"/>
        <v>0</v>
      </c>
      <c r="W211" s="27"/>
      <c r="X211" s="27"/>
      <c r="Y211" s="27">
        <f t="shared" si="133"/>
        <v>0</v>
      </c>
      <c r="Z211" s="27"/>
      <c r="AA211" s="27"/>
      <c r="AB211" s="27">
        <f t="shared" si="134"/>
        <v>0</v>
      </c>
    </row>
    <row r="212" spans="1:189" s="21" customFormat="1" x14ac:dyDescent="0.25">
      <c r="A212" s="29" t="s">
        <v>182</v>
      </c>
      <c r="B212" s="27">
        <f t="shared" si="79"/>
        <v>4920</v>
      </c>
      <c r="C212" s="27">
        <f t="shared" si="79"/>
        <v>4920</v>
      </c>
      <c r="D212" s="27">
        <f t="shared" si="141"/>
        <v>0</v>
      </c>
      <c r="E212" s="27"/>
      <c r="F212" s="27"/>
      <c r="G212" s="27">
        <f t="shared" si="127"/>
        <v>0</v>
      </c>
      <c r="H212" s="27"/>
      <c r="I212" s="27"/>
      <c r="J212" s="27">
        <f t="shared" si="128"/>
        <v>0</v>
      </c>
      <c r="K212" s="27">
        <v>4920</v>
      </c>
      <c r="L212" s="27">
        <v>4920</v>
      </c>
      <c r="M212" s="27">
        <f t="shared" si="129"/>
        <v>0</v>
      </c>
      <c r="N212" s="27"/>
      <c r="O212" s="27"/>
      <c r="P212" s="27">
        <f t="shared" si="130"/>
        <v>0</v>
      </c>
      <c r="Q212" s="27"/>
      <c r="R212" s="27"/>
      <c r="S212" s="27">
        <f t="shared" si="131"/>
        <v>0</v>
      </c>
      <c r="T212" s="27"/>
      <c r="U212" s="27"/>
      <c r="V212" s="27">
        <f t="shared" si="132"/>
        <v>0</v>
      </c>
      <c r="W212" s="27"/>
      <c r="X212" s="27"/>
      <c r="Y212" s="27">
        <f t="shared" si="133"/>
        <v>0</v>
      </c>
      <c r="Z212" s="27"/>
      <c r="AA212" s="27"/>
      <c r="AB212" s="27">
        <f t="shared" si="134"/>
        <v>0</v>
      </c>
    </row>
    <row r="213" spans="1:189" s="21" customFormat="1" x14ac:dyDescent="0.25">
      <c r="A213" s="29" t="s">
        <v>183</v>
      </c>
      <c r="B213" s="27">
        <f t="shared" si="79"/>
        <v>4920</v>
      </c>
      <c r="C213" s="27">
        <f t="shared" si="79"/>
        <v>4920</v>
      </c>
      <c r="D213" s="27">
        <f t="shared" si="141"/>
        <v>0</v>
      </c>
      <c r="E213" s="27"/>
      <c r="F213" s="27"/>
      <c r="G213" s="27">
        <f t="shared" si="127"/>
        <v>0</v>
      </c>
      <c r="H213" s="27"/>
      <c r="I213" s="27"/>
      <c r="J213" s="27">
        <f t="shared" si="128"/>
        <v>0</v>
      </c>
      <c r="K213" s="27">
        <v>4920</v>
      </c>
      <c r="L213" s="27">
        <v>4920</v>
      </c>
      <c r="M213" s="27">
        <f t="shared" si="129"/>
        <v>0</v>
      </c>
      <c r="N213" s="27"/>
      <c r="O213" s="27"/>
      <c r="P213" s="27">
        <f t="shared" si="130"/>
        <v>0</v>
      </c>
      <c r="Q213" s="27"/>
      <c r="R213" s="27"/>
      <c r="S213" s="27">
        <f t="shared" si="131"/>
        <v>0</v>
      </c>
      <c r="T213" s="27"/>
      <c r="U213" s="27"/>
      <c r="V213" s="27">
        <f t="shared" si="132"/>
        <v>0</v>
      </c>
      <c r="W213" s="27"/>
      <c r="X213" s="27"/>
      <c r="Y213" s="27">
        <f t="shared" si="133"/>
        <v>0</v>
      </c>
      <c r="Z213" s="27"/>
      <c r="AA213" s="27"/>
      <c r="AB213" s="27">
        <f t="shared" si="134"/>
        <v>0</v>
      </c>
    </row>
    <row r="214" spans="1:189" s="21" customFormat="1" ht="31.5" x14ac:dyDescent="0.25">
      <c r="A214" s="29" t="s">
        <v>184</v>
      </c>
      <c r="B214" s="27">
        <f t="shared" si="79"/>
        <v>7066</v>
      </c>
      <c r="C214" s="27">
        <f t="shared" si="79"/>
        <v>7066</v>
      </c>
      <c r="D214" s="27">
        <f t="shared" si="141"/>
        <v>0</v>
      </c>
      <c r="E214" s="27"/>
      <c r="F214" s="27"/>
      <c r="G214" s="27">
        <f t="shared" si="127"/>
        <v>0</v>
      </c>
      <c r="H214" s="27"/>
      <c r="I214" s="27"/>
      <c r="J214" s="27">
        <f t="shared" si="128"/>
        <v>0</v>
      </c>
      <c r="K214" s="27">
        <v>7066</v>
      </c>
      <c r="L214" s="27">
        <v>7066</v>
      </c>
      <c r="M214" s="27">
        <f t="shared" si="129"/>
        <v>0</v>
      </c>
      <c r="N214" s="27"/>
      <c r="O214" s="27"/>
      <c r="P214" s="27">
        <f t="shared" si="130"/>
        <v>0</v>
      </c>
      <c r="Q214" s="27"/>
      <c r="R214" s="27"/>
      <c r="S214" s="27">
        <f t="shared" si="131"/>
        <v>0</v>
      </c>
      <c r="T214" s="27"/>
      <c r="U214" s="27"/>
      <c r="V214" s="27">
        <f t="shared" si="132"/>
        <v>0</v>
      </c>
      <c r="W214" s="27"/>
      <c r="X214" s="27"/>
      <c r="Y214" s="27">
        <f t="shared" si="133"/>
        <v>0</v>
      </c>
      <c r="Z214" s="27"/>
      <c r="AA214" s="27"/>
      <c r="AB214" s="27">
        <f t="shared" si="134"/>
        <v>0</v>
      </c>
    </row>
    <row r="215" spans="1:189" s="21" customFormat="1" ht="31.5" x14ac:dyDescent="0.25">
      <c r="A215" s="26" t="s">
        <v>185</v>
      </c>
      <c r="B215" s="27">
        <f t="shared" si="79"/>
        <v>1663</v>
      </c>
      <c r="C215" s="27">
        <f t="shared" si="79"/>
        <v>1663</v>
      </c>
      <c r="D215" s="27">
        <f t="shared" si="141"/>
        <v>0</v>
      </c>
      <c r="E215" s="27"/>
      <c r="F215" s="27"/>
      <c r="G215" s="27">
        <f t="shared" si="127"/>
        <v>0</v>
      </c>
      <c r="H215" s="27"/>
      <c r="I215" s="27"/>
      <c r="J215" s="27">
        <f t="shared" si="128"/>
        <v>0</v>
      </c>
      <c r="K215" s="27"/>
      <c r="L215" s="27"/>
      <c r="M215" s="27"/>
      <c r="N215" s="27">
        <v>1663</v>
      </c>
      <c r="O215" s="27">
        <v>1663</v>
      </c>
      <c r="P215" s="27">
        <f t="shared" si="130"/>
        <v>0</v>
      </c>
      <c r="Q215" s="27"/>
      <c r="R215" s="27"/>
      <c r="S215" s="27">
        <f t="shared" si="131"/>
        <v>0</v>
      </c>
      <c r="T215" s="27"/>
      <c r="U215" s="27"/>
      <c r="V215" s="27">
        <f t="shared" si="132"/>
        <v>0</v>
      </c>
      <c r="W215" s="27"/>
      <c r="X215" s="27"/>
      <c r="Y215" s="27">
        <f t="shared" si="133"/>
        <v>0</v>
      </c>
      <c r="Z215" s="27"/>
      <c r="AA215" s="27"/>
      <c r="AB215" s="27">
        <f t="shared" si="134"/>
        <v>0</v>
      </c>
    </row>
    <row r="216" spans="1:189" s="21" customFormat="1" x14ac:dyDescent="0.25">
      <c r="A216" s="26" t="s">
        <v>186</v>
      </c>
      <c r="B216" s="27">
        <f t="shared" si="79"/>
        <v>3935</v>
      </c>
      <c r="C216" s="27">
        <f t="shared" si="79"/>
        <v>3935</v>
      </c>
      <c r="D216" s="27">
        <f t="shared" si="141"/>
        <v>0</v>
      </c>
      <c r="E216" s="27"/>
      <c r="F216" s="27"/>
      <c r="G216" s="27">
        <f t="shared" si="127"/>
        <v>0</v>
      </c>
      <c r="H216" s="27"/>
      <c r="I216" s="27"/>
      <c r="J216" s="27">
        <f t="shared" si="128"/>
        <v>0</v>
      </c>
      <c r="K216" s="27">
        <v>3935</v>
      </c>
      <c r="L216" s="27">
        <v>3935</v>
      </c>
      <c r="M216" s="27">
        <f t="shared" ref="M216" si="142">L216-K216</f>
        <v>0</v>
      </c>
      <c r="N216" s="27"/>
      <c r="O216" s="27"/>
      <c r="P216" s="27">
        <f t="shared" si="130"/>
        <v>0</v>
      </c>
      <c r="Q216" s="27"/>
      <c r="R216" s="27"/>
      <c r="S216" s="27">
        <f t="shared" si="131"/>
        <v>0</v>
      </c>
      <c r="T216" s="27"/>
      <c r="U216" s="27"/>
      <c r="V216" s="27">
        <f t="shared" si="132"/>
        <v>0</v>
      </c>
      <c r="W216" s="27"/>
      <c r="X216" s="27"/>
      <c r="Y216" s="27">
        <f t="shared" si="133"/>
        <v>0</v>
      </c>
      <c r="Z216" s="27"/>
      <c r="AA216" s="27"/>
      <c r="AB216" s="27">
        <f t="shared" si="134"/>
        <v>0</v>
      </c>
    </row>
    <row r="217" spans="1:189" s="21" customFormat="1" ht="31.5" x14ac:dyDescent="0.25">
      <c r="A217" s="26" t="s">
        <v>187</v>
      </c>
      <c r="B217" s="27">
        <f t="shared" si="79"/>
        <v>5000</v>
      </c>
      <c r="C217" s="27">
        <f t="shared" si="79"/>
        <v>24697</v>
      </c>
      <c r="D217" s="27">
        <f t="shared" si="141"/>
        <v>19697</v>
      </c>
      <c r="E217" s="27"/>
      <c r="F217" s="27"/>
      <c r="G217" s="27">
        <f t="shared" si="127"/>
        <v>0</v>
      </c>
      <c r="H217" s="27"/>
      <c r="I217" s="27"/>
      <c r="J217" s="27">
        <f t="shared" si="128"/>
        <v>0</v>
      </c>
      <c r="K217" s="27"/>
      <c r="L217" s="27"/>
      <c r="M217" s="27">
        <f t="shared" si="129"/>
        <v>0</v>
      </c>
      <c r="N217" s="27"/>
      <c r="O217" s="27"/>
      <c r="P217" s="27">
        <f t="shared" si="130"/>
        <v>0</v>
      </c>
      <c r="Q217" s="27">
        <f>25000-20000</f>
        <v>5000</v>
      </c>
      <c r="R217" s="27">
        <f>25000-20000+19697</f>
        <v>24697</v>
      </c>
      <c r="S217" s="27">
        <f t="shared" si="131"/>
        <v>19697</v>
      </c>
      <c r="T217" s="27"/>
      <c r="U217" s="27"/>
      <c r="V217" s="27">
        <f t="shared" si="132"/>
        <v>0</v>
      </c>
      <c r="W217" s="27"/>
      <c r="X217" s="27"/>
      <c r="Y217" s="27">
        <f t="shared" si="133"/>
        <v>0</v>
      </c>
      <c r="Z217" s="27"/>
      <c r="AA217" s="27"/>
      <c r="AB217" s="27">
        <f t="shared" si="134"/>
        <v>0</v>
      </c>
    </row>
    <row r="218" spans="1:189" s="21" customFormat="1" x14ac:dyDescent="0.25">
      <c r="A218" s="19" t="s">
        <v>52</v>
      </c>
      <c r="B218" s="20">
        <f t="shared" si="79"/>
        <v>77830</v>
      </c>
      <c r="C218" s="20">
        <f t="shared" si="79"/>
        <v>84909</v>
      </c>
      <c r="D218" s="20">
        <f t="shared" si="141"/>
        <v>7079</v>
      </c>
      <c r="E218" s="20">
        <f>SUM(E219,E222,E226,E228)</f>
        <v>0</v>
      </c>
      <c r="F218" s="20">
        <f>SUM(F219,F222,F226,F228)</f>
        <v>0</v>
      </c>
      <c r="G218" s="20">
        <f t="shared" si="127"/>
        <v>0</v>
      </c>
      <c r="H218" s="20">
        <f t="shared" ref="H218:I218" si="143">SUM(H219,H222,H226,H228)</f>
        <v>0</v>
      </c>
      <c r="I218" s="20">
        <f t="shared" si="143"/>
        <v>0</v>
      </c>
      <c r="J218" s="20">
        <f t="shared" si="128"/>
        <v>0</v>
      </c>
      <c r="K218" s="20">
        <f t="shared" ref="K218:L218" si="144">SUM(K219,K222,K226,K228)</f>
        <v>0</v>
      </c>
      <c r="L218" s="20">
        <f t="shared" si="144"/>
        <v>0</v>
      </c>
      <c r="M218" s="20">
        <f t="shared" si="129"/>
        <v>0</v>
      </c>
      <c r="N218" s="20">
        <f t="shared" ref="N218:O218" si="145">SUM(N219,N222,N226,N228)</f>
        <v>0</v>
      </c>
      <c r="O218" s="20">
        <f t="shared" si="145"/>
        <v>0</v>
      </c>
      <c r="P218" s="20">
        <f t="shared" si="130"/>
        <v>0</v>
      </c>
      <c r="Q218" s="20">
        <f t="shared" ref="Q218:R218" si="146">SUM(Q219,Q222,Q226,Q228)</f>
        <v>77830</v>
      </c>
      <c r="R218" s="20">
        <f t="shared" si="146"/>
        <v>84909</v>
      </c>
      <c r="S218" s="20">
        <f t="shared" si="131"/>
        <v>7079</v>
      </c>
      <c r="T218" s="20">
        <f t="shared" ref="T218:U218" si="147">SUM(T219,T222,T226,T228)</f>
        <v>0</v>
      </c>
      <c r="U218" s="20">
        <f t="shared" si="147"/>
        <v>0</v>
      </c>
      <c r="V218" s="20">
        <f t="shared" si="132"/>
        <v>0</v>
      </c>
      <c r="W218" s="20">
        <f t="shared" ref="W218:X218" si="148">SUM(W219,W222,W226,W228)</f>
        <v>0</v>
      </c>
      <c r="X218" s="20">
        <f t="shared" si="148"/>
        <v>0</v>
      </c>
      <c r="Y218" s="20">
        <f t="shared" si="133"/>
        <v>0</v>
      </c>
      <c r="Z218" s="20">
        <f t="shared" ref="Z218:AA218" si="149">SUM(Z219,Z222,Z226,Z228)</f>
        <v>0</v>
      </c>
      <c r="AA218" s="20">
        <f t="shared" si="149"/>
        <v>0</v>
      </c>
      <c r="AB218" s="20">
        <f t="shared" si="134"/>
        <v>0</v>
      </c>
    </row>
    <row r="219" spans="1:189" s="21" customFormat="1" x14ac:dyDescent="0.25">
      <c r="A219" s="19" t="s">
        <v>142</v>
      </c>
      <c r="B219" s="20">
        <f t="shared" si="79"/>
        <v>8586</v>
      </c>
      <c r="C219" s="20">
        <f t="shared" si="79"/>
        <v>8586</v>
      </c>
      <c r="D219" s="20">
        <f t="shared" si="141"/>
        <v>0</v>
      </c>
      <c r="E219" s="20">
        <f t="shared" ref="E219:AA219" si="150">SUM(E220:E221)</f>
        <v>0</v>
      </c>
      <c r="F219" s="20">
        <f t="shared" si="150"/>
        <v>0</v>
      </c>
      <c r="G219" s="20">
        <f t="shared" si="127"/>
        <v>0</v>
      </c>
      <c r="H219" s="20">
        <f t="shared" si="150"/>
        <v>0</v>
      </c>
      <c r="I219" s="20">
        <f t="shared" si="150"/>
        <v>0</v>
      </c>
      <c r="J219" s="20">
        <f t="shared" si="128"/>
        <v>0</v>
      </c>
      <c r="K219" s="20">
        <f t="shared" ref="K219" si="151">SUM(K220:K221)</f>
        <v>0</v>
      </c>
      <c r="L219" s="20">
        <f t="shared" si="150"/>
        <v>0</v>
      </c>
      <c r="M219" s="20">
        <f t="shared" si="129"/>
        <v>0</v>
      </c>
      <c r="N219" s="20">
        <f t="shared" ref="N219" si="152">SUM(N220:N221)</f>
        <v>0</v>
      </c>
      <c r="O219" s="20">
        <f t="shared" si="150"/>
        <v>0</v>
      </c>
      <c r="P219" s="20">
        <f t="shared" si="130"/>
        <v>0</v>
      </c>
      <c r="Q219" s="20">
        <f t="shared" ref="Q219" si="153">SUM(Q220:Q221)</f>
        <v>8586</v>
      </c>
      <c r="R219" s="20">
        <f t="shared" si="150"/>
        <v>8586</v>
      </c>
      <c r="S219" s="20">
        <f t="shared" si="131"/>
        <v>0</v>
      </c>
      <c r="T219" s="20">
        <f t="shared" ref="T219" si="154">SUM(T220:T221)</f>
        <v>0</v>
      </c>
      <c r="U219" s="20">
        <f t="shared" si="150"/>
        <v>0</v>
      </c>
      <c r="V219" s="20">
        <f t="shared" si="132"/>
        <v>0</v>
      </c>
      <c r="W219" s="20">
        <f t="shared" ref="W219:X219" si="155">SUM(W220:W221)</f>
        <v>0</v>
      </c>
      <c r="X219" s="20">
        <f t="shared" si="155"/>
        <v>0</v>
      </c>
      <c r="Y219" s="20">
        <f t="shared" si="133"/>
        <v>0</v>
      </c>
      <c r="Z219" s="20">
        <f t="shared" si="150"/>
        <v>0</v>
      </c>
      <c r="AA219" s="20">
        <f t="shared" si="150"/>
        <v>0</v>
      </c>
      <c r="AB219" s="20">
        <f t="shared" si="134"/>
        <v>0</v>
      </c>
    </row>
    <row r="220" spans="1:189" s="21" customFormat="1" x14ac:dyDescent="0.25">
      <c r="A220" s="26" t="s">
        <v>188</v>
      </c>
      <c r="B220" s="27">
        <f t="shared" si="79"/>
        <v>1944</v>
      </c>
      <c r="C220" s="27">
        <f t="shared" si="79"/>
        <v>1944</v>
      </c>
      <c r="D220" s="27">
        <f t="shared" si="141"/>
        <v>0</v>
      </c>
      <c r="E220" s="27"/>
      <c r="F220" s="27"/>
      <c r="G220" s="27">
        <f t="shared" si="127"/>
        <v>0</v>
      </c>
      <c r="H220" s="27"/>
      <c r="I220" s="27"/>
      <c r="J220" s="27">
        <f t="shared" si="128"/>
        <v>0</v>
      </c>
      <c r="K220" s="27"/>
      <c r="L220" s="27"/>
      <c r="M220" s="27">
        <f t="shared" si="129"/>
        <v>0</v>
      </c>
      <c r="N220" s="27"/>
      <c r="O220" s="27"/>
      <c r="P220" s="27">
        <f t="shared" si="130"/>
        <v>0</v>
      </c>
      <c r="Q220" s="27">
        <v>1944</v>
      </c>
      <c r="R220" s="27">
        <v>1944</v>
      </c>
      <c r="S220" s="27">
        <f t="shared" si="131"/>
        <v>0</v>
      </c>
      <c r="T220" s="27"/>
      <c r="U220" s="27"/>
      <c r="V220" s="27">
        <f t="shared" si="132"/>
        <v>0</v>
      </c>
      <c r="W220" s="27"/>
      <c r="X220" s="27"/>
      <c r="Y220" s="27">
        <f t="shared" si="133"/>
        <v>0</v>
      </c>
      <c r="Z220" s="27"/>
      <c r="AA220" s="27"/>
      <c r="AB220" s="27">
        <f t="shared" si="134"/>
        <v>0</v>
      </c>
    </row>
    <row r="221" spans="1:189" s="21" customFormat="1" x14ac:dyDescent="0.25">
      <c r="A221" s="26" t="s">
        <v>189</v>
      </c>
      <c r="B221" s="27">
        <f t="shared" si="79"/>
        <v>6642</v>
      </c>
      <c r="C221" s="27">
        <f t="shared" si="79"/>
        <v>6642</v>
      </c>
      <c r="D221" s="27">
        <f t="shared" si="141"/>
        <v>0</v>
      </c>
      <c r="E221" s="27"/>
      <c r="F221" s="27"/>
      <c r="G221" s="27">
        <f t="shared" si="127"/>
        <v>0</v>
      </c>
      <c r="H221" s="27"/>
      <c r="I221" s="27"/>
      <c r="J221" s="27">
        <f t="shared" si="128"/>
        <v>0</v>
      </c>
      <c r="K221" s="27"/>
      <c r="L221" s="27"/>
      <c r="M221" s="27">
        <f t="shared" si="129"/>
        <v>0</v>
      </c>
      <c r="N221" s="27"/>
      <c r="O221" s="27"/>
      <c r="P221" s="27">
        <f t="shared" si="130"/>
        <v>0</v>
      </c>
      <c r="Q221" s="27">
        <v>6642</v>
      </c>
      <c r="R221" s="27">
        <v>6642</v>
      </c>
      <c r="S221" s="27">
        <f t="shared" si="131"/>
        <v>0</v>
      </c>
      <c r="T221" s="27"/>
      <c r="U221" s="27"/>
      <c r="V221" s="27">
        <f t="shared" si="132"/>
        <v>0</v>
      </c>
      <c r="W221" s="27"/>
      <c r="X221" s="27"/>
      <c r="Y221" s="27">
        <f t="shared" si="133"/>
        <v>0</v>
      </c>
      <c r="Z221" s="27"/>
      <c r="AA221" s="27"/>
      <c r="AB221" s="27">
        <f t="shared" si="134"/>
        <v>0</v>
      </c>
    </row>
    <row r="222" spans="1:189" s="21" customFormat="1" ht="31.5" x14ac:dyDescent="0.25">
      <c r="A222" s="19" t="s">
        <v>149</v>
      </c>
      <c r="B222" s="20">
        <f t="shared" si="79"/>
        <v>29244</v>
      </c>
      <c r="C222" s="20">
        <f t="shared" si="79"/>
        <v>29244</v>
      </c>
      <c r="D222" s="20">
        <f t="shared" si="141"/>
        <v>0</v>
      </c>
      <c r="E222" s="20">
        <f>SUM(E223:E225)</f>
        <v>0</v>
      </c>
      <c r="F222" s="20">
        <f>SUM(F223:F225)</f>
        <v>0</v>
      </c>
      <c r="G222" s="20">
        <f t="shared" si="127"/>
        <v>0</v>
      </c>
      <c r="H222" s="20">
        <f>SUM(H223:H225)</f>
        <v>0</v>
      </c>
      <c r="I222" s="20">
        <f>SUM(I223:I225)</f>
        <v>0</v>
      </c>
      <c r="J222" s="20">
        <f t="shared" si="128"/>
        <v>0</v>
      </c>
      <c r="K222" s="20">
        <f>SUM(K223:K225)</f>
        <v>0</v>
      </c>
      <c r="L222" s="20">
        <f>SUM(L223:L225)</f>
        <v>0</v>
      </c>
      <c r="M222" s="20">
        <f t="shared" si="129"/>
        <v>0</v>
      </c>
      <c r="N222" s="20">
        <f>SUM(N223:N225)</f>
        <v>0</v>
      </c>
      <c r="O222" s="20">
        <f>SUM(O223:O225)</f>
        <v>0</v>
      </c>
      <c r="P222" s="20">
        <f t="shared" si="130"/>
        <v>0</v>
      </c>
      <c r="Q222" s="20">
        <f>SUM(Q223:Q225)</f>
        <v>29244</v>
      </c>
      <c r="R222" s="20">
        <f>SUM(R223:R225)</f>
        <v>29244</v>
      </c>
      <c r="S222" s="20">
        <f t="shared" si="131"/>
        <v>0</v>
      </c>
      <c r="T222" s="20">
        <f>SUM(T223:T225)</f>
        <v>0</v>
      </c>
      <c r="U222" s="20">
        <f>SUM(U223:U225)</f>
        <v>0</v>
      </c>
      <c r="V222" s="20">
        <f t="shared" si="132"/>
        <v>0</v>
      </c>
      <c r="W222" s="20">
        <f>SUM(W223:W225)</f>
        <v>0</v>
      </c>
      <c r="X222" s="20">
        <f>SUM(X223:X225)</f>
        <v>0</v>
      </c>
      <c r="Y222" s="20">
        <f t="shared" si="133"/>
        <v>0</v>
      </c>
      <c r="Z222" s="20">
        <f>SUM(Z223:Z225)</f>
        <v>0</v>
      </c>
      <c r="AA222" s="20">
        <f>SUM(AA223:AA225)</f>
        <v>0</v>
      </c>
      <c r="AB222" s="20">
        <f t="shared" si="134"/>
        <v>0</v>
      </c>
    </row>
    <row r="223" spans="1:189" s="21" customFormat="1" ht="31.5" x14ac:dyDescent="0.25">
      <c r="A223" s="26" t="s">
        <v>190</v>
      </c>
      <c r="B223" s="27">
        <f t="shared" si="79"/>
        <v>4434</v>
      </c>
      <c r="C223" s="27">
        <f t="shared" si="79"/>
        <v>4434</v>
      </c>
      <c r="D223" s="27">
        <f t="shared" si="141"/>
        <v>0</v>
      </c>
      <c r="E223" s="27"/>
      <c r="F223" s="27"/>
      <c r="G223" s="27">
        <f t="shared" si="127"/>
        <v>0</v>
      </c>
      <c r="H223" s="27"/>
      <c r="I223" s="27"/>
      <c r="J223" s="27">
        <f t="shared" si="128"/>
        <v>0</v>
      </c>
      <c r="K223" s="27"/>
      <c r="L223" s="27"/>
      <c r="M223" s="27">
        <f t="shared" si="129"/>
        <v>0</v>
      </c>
      <c r="N223" s="27"/>
      <c r="O223" s="27"/>
      <c r="P223" s="27">
        <f t="shared" si="130"/>
        <v>0</v>
      </c>
      <c r="Q223" s="27">
        <f>1065+3369</f>
        <v>4434</v>
      </c>
      <c r="R223" s="27">
        <f>1065+3369</f>
        <v>4434</v>
      </c>
      <c r="S223" s="27">
        <f t="shared" si="131"/>
        <v>0</v>
      </c>
      <c r="T223" s="27"/>
      <c r="U223" s="27"/>
      <c r="V223" s="27">
        <f t="shared" si="132"/>
        <v>0</v>
      </c>
      <c r="W223" s="27"/>
      <c r="X223" s="27"/>
      <c r="Y223" s="27">
        <f t="shared" si="133"/>
        <v>0</v>
      </c>
      <c r="Z223" s="27"/>
      <c r="AA223" s="27"/>
      <c r="AB223" s="27">
        <f t="shared" si="134"/>
        <v>0</v>
      </c>
    </row>
    <row r="224" spans="1:189" s="21" customFormat="1" ht="31.5" x14ac:dyDescent="0.25">
      <c r="A224" s="26" t="s">
        <v>191</v>
      </c>
      <c r="B224" s="27">
        <f t="shared" si="79"/>
        <v>23310</v>
      </c>
      <c r="C224" s="27">
        <f t="shared" si="79"/>
        <v>23310</v>
      </c>
      <c r="D224" s="27">
        <f t="shared" si="141"/>
        <v>0</v>
      </c>
      <c r="E224" s="27"/>
      <c r="F224" s="27"/>
      <c r="G224" s="27">
        <f t="shared" si="127"/>
        <v>0</v>
      </c>
      <c r="H224" s="27"/>
      <c r="I224" s="27"/>
      <c r="J224" s="27">
        <f t="shared" si="128"/>
        <v>0</v>
      </c>
      <c r="K224" s="27"/>
      <c r="L224" s="27"/>
      <c r="M224" s="27">
        <f t="shared" si="129"/>
        <v>0</v>
      </c>
      <c r="N224" s="27"/>
      <c r="O224" s="27"/>
      <c r="P224" s="27">
        <f t="shared" si="130"/>
        <v>0</v>
      </c>
      <c r="Q224" s="27">
        <v>23310</v>
      </c>
      <c r="R224" s="27">
        <v>23310</v>
      </c>
      <c r="S224" s="27">
        <f t="shared" si="131"/>
        <v>0</v>
      </c>
      <c r="T224" s="27"/>
      <c r="U224" s="27"/>
      <c r="V224" s="27">
        <f t="shared" si="132"/>
        <v>0</v>
      </c>
      <c r="W224" s="27"/>
      <c r="X224" s="27"/>
      <c r="Y224" s="27">
        <f t="shared" si="133"/>
        <v>0</v>
      </c>
      <c r="Z224" s="27"/>
      <c r="AA224" s="27"/>
      <c r="AB224" s="27">
        <f t="shared" si="134"/>
        <v>0</v>
      </c>
    </row>
    <row r="225" spans="1:189" s="21" customFormat="1" x14ac:dyDescent="0.25">
      <c r="A225" s="26" t="s">
        <v>192</v>
      </c>
      <c r="B225" s="27">
        <f t="shared" si="79"/>
        <v>1500</v>
      </c>
      <c r="C225" s="27">
        <f t="shared" si="79"/>
        <v>1500</v>
      </c>
      <c r="D225" s="27">
        <f t="shared" si="141"/>
        <v>0</v>
      </c>
      <c r="E225" s="27"/>
      <c r="F225" s="27"/>
      <c r="G225" s="27">
        <f t="shared" si="127"/>
        <v>0</v>
      </c>
      <c r="H225" s="27"/>
      <c r="I225" s="27"/>
      <c r="J225" s="27">
        <f t="shared" si="128"/>
        <v>0</v>
      </c>
      <c r="K225" s="27"/>
      <c r="L225" s="27"/>
      <c r="M225" s="27">
        <f t="shared" si="129"/>
        <v>0</v>
      </c>
      <c r="N225" s="27"/>
      <c r="O225" s="27"/>
      <c r="P225" s="27">
        <f t="shared" si="130"/>
        <v>0</v>
      </c>
      <c r="Q225" s="27">
        <v>1500</v>
      </c>
      <c r="R225" s="27">
        <v>1500</v>
      </c>
      <c r="S225" s="27">
        <f t="shared" si="131"/>
        <v>0</v>
      </c>
      <c r="T225" s="27"/>
      <c r="U225" s="27"/>
      <c r="V225" s="27">
        <f t="shared" si="132"/>
        <v>0</v>
      </c>
      <c r="W225" s="27"/>
      <c r="X225" s="27"/>
      <c r="Y225" s="27">
        <f t="shared" si="133"/>
        <v>0</v>
      </c>
      <c r="Z225" s="27"/>
      <c r="AA225" s="27"/>
      <c r="AB225" s="27">
        <f t="shared" si="134"/>
        <v>0</v>
      </c>
    </row>
    <row r="226" spans="1:189" s="21" customFormat="1" x14ac:dyDescent="0.25">
      <c r="A226" s="19" t="s">
        <v>152</v>
      </c>
      <c r="B226" s="20">
        <f t="shared" si="79"/>
        <v>40000</v>
      </c>
      <c r="C226" s="20">
        <f t="shared" si="79"/>
        <v>40000</v>
      </c>
      <c r="D226" s="20">
        <f t="shared" si="141"/>
        <v>0</v>
      </c>
      <c r="E226" s="20">
        <f t="shared" ref="E226:AA226" si="156">SUM(E227)</f>
        <v>0</v>
      </c>
      <c r="F226" s="20">
        <f t="shared" si="156"/>
        <v>0</v>
      </c>
      <c r="G226" s="20">
        <f t="shared" si="127"/>
        <v>0</v>
      </c>
      <c r="H226" s="20">
        <f t="shared" si="156"/>
        <v>0</v>
      </c>
      <c r="I226" s="20">
        <f t="shared" si="156"/>
        <v>0</v>
      </c>
      <c r="J226" s="20">
        <f t="shared" si="128"/>
        <v>0</v>
      </c>
      <c r="K226" s="20">
        <f t="shared" si="156"/>
        <v>0</v>
      </c>
      <c r="L226" s="20">
        <f t="shared" si="156"/>
        <v>0</v>
      </c>
      <c r="M226" s="20">
        <f t="shared" si="129"/>
        <v>0</v>
      </c>
      <c r="N226" s="20">
        <f t="shared" si="156"/>
        <v>0</v>
      </c>
      <c r="O226" s="20">
        <f t="shared" si="156"/>
        <v>0</v>
      </c>
      <c r="P226" s="20">
        <f t="shared" si="130"/>
        <v>0</v>
      </c>
      <c r="Q226" s="20">
        <f t="shared" si="156"/>
        <v>40000</v>
      </c>
      <c r="R226" s="20">
        <f t="shared" si="156"/>
        <v>40000</v>
      </c>
      <c r="S226" s="20">
        <f t="shared" si="131"/>
        <v>0</v>
      </c>
      <c r="T226" s="20">
        <f t="shared" si="156"/>
        <v>0</v>
      </c>
      <c r="U226" s="20">
        <f t="shared" si="156"/>
        <v>0</v>
      </c>
      <c r="V226" s="20">
        <f t="shared" si="132"/>
        <v>0</v>
      </c>
      <c r="W226" s="20">
        <f t="shared" si="156"/>
        <v>0</v>
      </c>
      <c r="X226" s="20">
        <f t="shared" si="156"/>
        <v>0</v>
      </c>
      <c r="Y226" s="20">
        <f t="shared" si="133"/>
        <v>0</v>
      </c>
      <c r="Z226" s="20">
        <f t="shared" si="156"/>
        <v>0</v>
      </c>
      <c r="AA226" s="20">
        <f t="shared" si="156"/>
        <v>0</v>
      </c>
      <c r="AB226" s="20">
        <f t="shared" si="134"/>
        <v>0</v>
      </c>
    </row>
    <row r="227" spans="1:189" s="18" customFormat="1" x14ac:dyDescent="0.25">
      <c r="A227" s="31" t="s">
        <v>193</v>
      </c>
      <c r="B227" s="27">
        <f t="shared" si="79"/>
        <v>40000</v>
      </c>
      <c r="C227" s="27">
        <f t="shared" si="79"/>
        <v>40000</v>
      </c>
      <c r="D227" s="27">
        <f t="shared" si="141"/>
        <v>0</v>
      </c>
      <c r="E227" s="27"/>
      <c r="F227" s="27"/>
      <c r="G227" s="27">
        <f t="shared" si="127"/>
        <v>0</v>
      </c>
      <c r="H227" s="27"/>
      <c r="I227" s="27"/>
      <c r="J227" s="27">
        <f t="shared" si="128"/>
        <v>0</v>
      </c>
      <c r="K227" s="27"/>
      <c r="L227" s="27"/>
      <c r="M227" s="27">
        <f t="shared" si="129"/>
        <v>0</v>
      </c>
      <c r="N227" s="27"/>
      <c r="O227" s="27"/>
      <c r="P227" s="27">
        <f t="shared" si="130"/>
        <v>0</v>
      </c>
      <c r="Q227" s="27">
        <v>40000</v>
      </c>
      <c r="R227" s="27">
        <v>40000</v>
      </c>
      <c r="S227" s="27">
        <f t="shared" si="131"/>
        <v>0</v>
      </c>
      <c r="T227" s="27"/>
      <c r="U227" s="27"/>
      <c r="V227" s="27">
        <f t="shared" si="132"/>
        <v>0</v>
      </c>
      <c r="W227" s="27"/>
      <c r="X227" s="27"/>
      <c r="Y227" s="27">
        <f t="shared" si="133"/>
        <v>0</v>
      </c>
      <c r="Z227" s="27"/>
      <c r="AA227" s="27"/>
      <c r="AB227" s="27">
        <f t="shared" si="134"/>
        <v>0</v>
      </c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  <c r="EM227" s="21"/>
      <c r="EN227" s="21"/>
      <c r="EO227" s="21"/>
      <c r="EP227" s="21"/>
      <c r="EQ227" s="21"/>
      <c r="ER227" s="21"/>
      <c r="ES227" s="21"/>
      <c r="ET227" s="21"/>
      <c r="EU227" s="21"/>
      <c r="EV227" s="21"/>
      <c r="EW227" s="21"/>
      <c r="EX227" s="21"/>
      <c r="EY227" s="21"/>
      <c r="EZ227" s="21"/>
      <c r="FA227" s="21"/>
      <c r="FB227" s="21"/>
      <c r="FC227" s="21"/>
      <c r="FD227" s="21"/>
      <c r="FE227" s="21"/>
      <c r="FF227" s="21"/>
      <c r="FG227" s="21"/>
      <c r="FH227" s="21"/>
      <c r="FI227" s="21"/>
      <c r="FJ227" s="21"/>
      <c r="FK227" s="21"/>
      <c r="FL227" s="21"/>
      <c r="FM227" s="21"/>
      <c r="FN227" s="21"/>
      <c r="FO227" s="21"/>
      <c r="FP227" s="21"/>
      <c r="FQ227" s="21"/>
      <c r="FR227" s="21"/>
      <c r="FS227" s="21"/>
      <c r="FT227" s="21"/>
      <c r="FU227" s="21"/>
      <c r="FV227" s="21"/>
      <c r="FW227" s="21"/>
      <c r="FX227" s="21"/>
      <c r="FY227" s="21"/>
      <c r="FZ227" s="21"/>
      <c r="GA227" s="21"/>
      <c r="GB227" s="21"/>
      <c r="GC227" s="21"/>
      <c r="GD227" s="21"/>
      <c r="GE227" s="21"/>
      <c r="GF227" s="21"/>
      <c r="GG227" s="21"/>
    </row>
    <row r="228" spans="1:189" s="21" customFormat="1" x14ac:dyDescent="0.25">
      <c r="A228" s="19" t="s">
        <v>179</v>
      </c>
      <c r="B228" s="20">
        <f t="shared" si="79"/>
        <v>0</v>
      </c>
      <c r="C228" s="20">
        <f t="shared" si="79"/>
        <v>7079</v>
      </c>
      <c r="D228" s="20">
        <f>G228+J228+M228+P228+S228+V228+AB228+Y228</f>
        <v>7079</v>
      </c>
      <c r="E228" s="20">
        <f>SUM(E229)</f>
        <v>0</v>
      </c>
      <c r="F228" s="20">
        <f>SUM(F229)</f>
        <v>0</v>
      </c>
      <c r="G228" s="20">
        <f t="shared" si="127"/>
        <v>0</v>
      </c>
      <c r="H228" s="20">
        <f t="shared" ref="H228:I228" si="157">SUM(H229)</f>
        <v>0</v>
      </c>
      <c r="I228" s="20">
        <f t="shared" si="157"/>
        <v>0</v>
      </c>
      <c r="J228" s="20">
        <f t="shared" si="128"/>
        <v>0</v>
      </c>
      <c r="K228" s="20">
        <f t="shared" ref="K228:L228" si="158">SUM(K229)</f>
        <v>0</v>
      </c>
      <c r="L228" s="20">
        <f t="shared" si="158"/>
        <v>0</v>
      </c>
      <c r="M228" s="20">
        <f t="shared" si="129"/>
        <v>0</v>
      </c>
      <c r="N228" s="20">
        <f t="shared" ref="N228:O228" si="159">SUM(N229)</f>
        <v>0</v>
      </c>
      <c r="O228" s="20">
        <f t="shared" si="159"/>
        <v>0</v>
      </c>
      <c r="P228" s="20">
        <f t="shared" si="130"/>
        <v>0</v>
      </c>
      <c r="Q228" s="20">
        <f t="shared" ref="Q228:R228" si="160">SUM(Q229)</f>
        <v>0</v>
      </c>
      <c r="R228" s="20">
        <f t="shared" si="160"/>
        <v>7079</v>
      </c>
      <c r="S228" s="20">
        <f t="shared" si="131"/>
        <v>7079</v>
      </c>
      <c r="T228" s="20">
        <f t="shared" ref="T228:U228" si="161">SUM(T229)</f>
        <v>0</v>
      </c>
      <c r="U228" s="20">
        <f t="shared" si="161"/>
        <v>0</v>
      </c>
      <c r="V228" s="20">
        <f t="shared" si="132"/>
        <v>0</v>
      </c>
      <c r="W228" s="20">
        <f t="shared" ref="W228:X228" si="162">SUM(W229)</f>
        <v>0</v>
      </c>
      <c r="X228" s="20">
        <f t="shared" si="162"/>
        <v>0</v>
      </c>
      <c r="Y228" s="20">
        <f t="shared" si="133"/>
        <v>0</v>
      </c>
      <c r="Z228" s="20">
        <f t="shared" ref="Z228:AA228" si="163">SUM(Z229)</f>
        <v>0</v>
      </c>
      <c r="AA228" s="20">
        <f t="shared" si="163"/>
        <v>0</v>
      </c>
      <c r="AB228" s="20">
        <f t="shared" si="134"/>
        <v>0</v>
      </c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  <c r="DK228" s="18"/>
      <c r="DL228" s="18"/>
      <c r="DM228" s="18"/>
      <c r="DN228" s="18"/>
      <c r="DO228" s="18"/>
      <c r="DP228" s="18"/>
      <c r="DQ228" s="18"/>
      <c r="DR228" s="18"/>
      <c r="DS228" s="18"/>
      <c r="DT228" s="18"/>
      <c r="DU228" s="18"/>
      <c r="DV228" s="18"/>
      <c r="DW228" s="18"/>
      <c r="DX228" s="18"/>
      <c r="DY228" s="18"/>
      <c r="DZ228" s="18"/>
      <c r="EA228" s="18"/>
      <c r="EB228" s="18"/>
      <c r="EC228" s="18"/>
      <c r="ED228" s="18"/>
      <c r="EE228" s="18"/>
      <c r="EF228" s="18"/>
      <c r="EG228" s="18"/>
      <c r="EH228" s="18"/>
      <c r="EI228" s="18"/>
      <c r="EJ228" s="18"/>
      <c r="EK228" s="18"/>
      <c r="EL228" s="18"/>
      <c r="EM228" s="18"/>
      <c r="EN228" s="18"/>
      <c r="EO228" s="18"/>
      <c r="EP228" s="18"/>
      <c r="EQ228" s="18"/>
      <c r="ER228" s="18"/>
      <c r="ES228" s="18"/>
      <c r="ET228" s="18"/>
      <c r="EU228" s="18"/>
      <c r="EV228" s="18"/>
      <c r="EW228" s="18"/>
      <c r="EX228" s="18"/>
      <c r="EY228" s="18"/>
      <c r="EZ228" s="18"/>
      <c r="FA228" s="18"/>
      <c r="FB228" s="18"/>
      <c r="FC228" s="18"/>
      <c r="FD228" s="18"/>
      <c r="FE228" s="18"/>
      <c r="FF228" s="18"/>
      <c r="FG228" s="18"/>
      <c r="FH228" s="18"/>
      <c r="FI228" s="18"/>
      <c r="FJ228" s="18"/>
      <c r="FK228" s="18"/>
      <c r="FL228" s="18"/>
      <c r="FM228" s="18"/>
      <c r="FN228" s="18"/>
      <c r="FO228" s="18"/>
      <c r="FP228" s="18"/>
      <c r="FQ228" s="18"/>
      <c r="FR228" s="18"/>
      <c r="FS228" s="18"/>
      <c r="FT228" s="18"/>
      <c r="FU228" s="18"/>
      <c r="FV228" s="18"/>
      <c r="FW228" s="18"/>
      <c r="FX228" s="18"/>
      <c r="FY228" s="18"/>
      <c r="FZ228" s="18"/>
      <c r="GA228" s="18"/>
      <c r="GB228" s="18"/>
      <c r="GC228" s="18"/>
      <c r="GD228" s="18"/>
      <c r="GE228" s="18"/>
      <c r="GF228" s="18"/>
      <c r="GG228" s="18"/>
    </row>
    <row r="229" spans="1:189" s="21" customFormat="1" x14ac:dyDescent="0.25">
      <c r="A229" s="26" t="s">
        <v>194</v>
      </c>
      <c r="B229" s="27">
        <f t="shared" si="79"/>
        <v>0</v>
      </c>
      <c r="C229" s="27">
        <f t="shared" si="79"/>
        <v>7079</v>
      </c>
      <c r="D229" s="27">
        <f>G229+J229+M229+P229+S229+V229+AB229+Y229</f>
        <v>7079</v>
      </c>
      <c r="E229" s="27"/>
      <c r="F229" s="27"/>
      <c r="G229" s="27">
        <f t="shared" si="127"/>
        <v>0</v>
      </c>
      <c r="H229" s="27"/>
      <c r="I229" s="27"/>
      <c r="J229" s="27">
        <f t="shared" si="128"/>
        <v>0</v>
      </c>
      <c r="K229" s="27"/>
      <c r="L229" s="27"/>
      <c r="M229" s="27">
        <f t="shared" si="129"/>
        <v>0</v>
      </c>
      <c r="N229" s="27"/>
      <c r="O229" s="27"/>
      <c r="P229" s="27">
        <f t="shared" si="130"/>
        <v>0</v>
      </c>
      <c r="Q229" s="27"/>
      <c r="R229" s="27">
        <v>7079</v>
      </c>
      <c r="S229" s="27">
        <f t="shared" si="131"/>
        <v>7079</v>
      </c>
      <c r="T229" s="27"/>
      <c r="U229" s="27"/>
      <c r="V229" s="27">
        <f t="shared" si="132"/>
        <v>0</v>
      </c>
      <c r="W229" s="27"/>
      <c r="X229" s="27"/>
      <c r="Y229" s="27">
        <f t="shared" si="133"/>
        <v>0</v>
      </c>
      <c r="Z229" s="27"/>
      <c r="AA229" s="27"/>
      <c r="AB229" s="27">
        <f t="shared" si="134"/>
        <v>0</v>
      </c>
    </row>
    <row r="230" spans="1:189" s="21" customFormat="1" ht="31.5" x14ac:dyDescent="0.25">
      <c r="A230" s="19" t="s">
        <v>56</v>
      </c>
      <c r="B230" s="20">
        <f t="shared" si="79"/>
        <v>683834</v>
      </c>
      <c r="C230" s="20">
        <f t="shared" si="79"/>
        <v>683834</v>
      </c>
      <c r="D230" s="20">
        <f t="shared" si="141"/>
        <v>0</v>
      </c>
      <c r="E230" s="20">
        <f>SUM(E231,E238,E243,E247,E250,E253)</f>
        <v>0</v>
      </c>
      <c r="F230" s="20">
        <f>SUM(F231,F238,F243,F247,F250,F253)</f>
        <v>0</v>
      </c>
      <c r="G230" s="20">
        <f t="shared" si="127"/>
        <v>0</v>
      </c>
      <c r="H230" s="20">
        <f t="shared" ref="H230:AA230" si="164">SUM(H231,H238,H243,H247,H250,H253)</f>
        <v>27000</v>
      </c>
      <c r="I230" s="20">
        <f t="shared" si="164"/>
        <v>27000</v>
      </c>
      <c r="J230" s="20">
        <f t="shared" si="128"/>
        <v>0</v>
      </c>
      <c r="K230" s="20">
        <f t="shared" ref="K230" si="165">SUM(K231,K238,K243,K247,K250,K253)</f>
        <v>2754</v>
      </c>
      <c r="L230" s="20">
        <f t="shared" si="164"/>
        <v>2754</v>
      </c>
      <c r="M230" s="20">
        <f t="shared" si="129"/>
        <v>0</v>
      </c>
      <c r="N230" s="20">
        <f t="shared" ref="N230" si="166">SUM(N231,N238,N243,N247,N250,N253)</f>
        <v>636654</v>
      </c>
      <c r="O230" s="20">
        <f t="shared" si="164"/>
        <v>636654</v>
      </c>
      <c r="P230" s="20">
        <f t="shared" si="130"/>
        <v>0</v>
      </c>
      <c r="Q230" s="20">
        <f t="shared" ref="Q230" si="167">SUM(Q231,Q238,Q243,Q247,Q250,Q253)</f>
        <v>17426</v>
      </c>
      <c r="R230" s="20">
        <f t="shared" si="164"/>
        <v>17426</v>
      </c>
      <c r="S230" s="20">
        <f t="shared" si="131"/>
        <v>0</v>
      </c>
      <c r="T230" s="20">
        <f t="shared" ref="T230" si="168">SUM(T231,T238,T243,T247,T250,T253)</f>
        <v>0</v>
      </c>
      <c r="U230" s="20">
        <f t="shared" si="164"/>
        <v>0</v>
      </c>
      <c r="V230" s="20">
        <f t="shared" si="132"/>
        <v>0</v>
      </c>
      <c r="W230" s="20">
        <f t="shared" ref="W230:X230" si="169">SUM(W231,W238,W243,W247,W250,W253)</f>
        <v>0</v>
      </c>
      <c r="X230" s="20">
        <f t="shared" si="169"/>
        <v>0</v>
      </c>
      <c r="Y230" s="20">
        <f t="shared" si="133"/>
        <v>0</v>
      </c>
      <c r="Z230" s="20">
        <f t="shared" si="164"/>
        <v>0</v>
      </c>
      <c r="AA230" s="20">
        <f t="shared" si="164"/>
        <v>0</v>
      </c>
      <c r="AB230" s="20">
        <f t="shared" si="134"/>
        <v>0</v>
      </c>
    </row>
    <row r="231" spans="1:189" s="21" customFormat="1" x14ac:dyDescent="0.25">
      <c r="A231" s="19" t="s">
        <v>142</v>
      </c>
      <c r="B231" s="20">
        <f t="shared" si="79"/>
        <v>20354</v>
      </c>
      <c r="C231" s="20">
        <f t="shared" si="79"/>
        <v>20354</v>
      </c>
      <c r="D231" s="20">
        <f t="shared" si="141"/>
        <v>0</v>
      </c>
      <c r="E231" s="20">
        <f t="shared" ref="E231:AA231" si="170">SUM(E232:E237)</f>
        <v>0</v>
      </c>
      <c r="F231" s="20">
        <f t="shared" si="170"/>
        <v>0</v>
      </c>
      <c r="G231" s="20">
        <f t="shared" si="127"/>
        <v>0</v>
      </c>
      <c r="H231" s="20">
        <f t="shared" si="170"/>
        <v>0</v>
      </c>
      <c r="I231" s="20">
        <f t="shared" si="170"/>
        <v>0</v>
      </c>
      <c r="J231" s="20">
        <f t="shared" si="128"/>
        <v>0</v>
      </c>
      <c r="K231" s="20">
        <f t="shared" ref="K231" si="171">SUM(K232:K237)</f>
        <v>2754</v>
      </c>
      <c r="L231" s="20">
        <f t="shared" si="170"/>
        <v>2754</v>
      </c>
      <c r="M231" s="20">
        <f t="shared" si="129"/>
        <v>0</v>
      </c>
      <c r="N231" s="20">
        <f t="shared" ref="N231" si="172">SUM(N232:N237)</f>
        <v>11980</v>
      </c>
      <c r="O231" s="20">
        <f t="shared" si="170"/>
        <v>11980</v>
      </c>
      <c r="P231" s="20">
        <f t="shared" si="130"/>
        <v>0</v>
      </c>
      <c r="Q231" s="20">
        <f t="shared" ref="Q231" si="173">SUM(Q232:Q237)</f>
        <v>5620</v>
      </c>
      <c r="R231" s="20">
        <f t="shared" si="170"/>
        <v>5620</v>
      </c>
      <c r="S231" s="20">
        <f t="shared" si="131"/>
        <v>0</v>
      </c>
      <c r="T231" s="20">
        <f t="shared" ref="T231" si="174">SUM(T232:T237)</f>
        <v>0</v>
      </c>
      <c r="U231" s="20">
        <f t="shared" si="170"/>
        <v>0</v>
      </c>
      <c r="V231" s="20">
        <f t="shared" si="132"/>
        <v>0</v>
      </c>
      <c r="W231" s="20">
        <f t="shared" ref="W231:X231" si="175">SUM(W232:W237)</f>
        <v>0</v>
      </c>
      <c r="X231" s="20">
        <f t="shared" si="175"/>
        <v>0</v>
      </c>
      <c r="Y231" s="20">
        <f t="shared" si="133"/>
        <v>0</v>
      </c>
      <c r="Z231" s="20">
        <f t="shared" si="170"/>
        <v>0</v>
      </c>
      <c r="AA231" s="20">
        <f t="shared" si="170"/>
        <v>0</v>
      </c>
      <c r="AB231" s="20">
        <f t="shared" si="134"/>
        <v>0</v>
      </c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  <c r="DJ231" s="18"/>
      <c r="DK231" s="18"/>
      <c r="DL231" s="18"/>
      <c r="DM231" s="18"/>
      <c r="DN231" s="18"/>
      <c r="DO231" s="18"/>
      <c r="DP231" s="18"/>
      <c r="DQ231" s="18"/>
      <c r="DR231" s="18"/>
      <c r="DS231" s="18"/>
      <c r="DT231" s="18"/>
      <c r="DU231" s="18"/>
      <c r="DV231" s="18"/>
      <c r="DW231" s="18"/>
      <c r="DX231" s="18"/>
      <c r="DY231" s="18"/>
      <c r="DZ231" s="18"/>
      <c r="EA231" s="18"/>
      <c r="EB231" s="18"/>
      <c r="EC231" s="18"/>
      <c r="ED231" s="18"/>
      <c r="EE231" s="18"/>
      <c r="EF231" s="18"/>
      <c r="EG231" s="18"/>
      <c r="EH231" s="18"/>
      <c r="EI231" s="18"/>
      <c r="EJ231" s="18"/>
      <c r="EK231" s="18"/>
      <c r="EL231" s="18"/>
      <c r="EM231" s="18"/>
      <c r="EN231" s="18"/>
      <c r="EO231" s="18"/>
      <c r="EP231" s="18"/>
      <c r="EQ231" s="18"/>
      <c r="ER231" s="18"/>
      <c r="ES231" s="18"/>
      <c r="ET231" s="18"/>
      <c r="EU231" s="18"/>
      <c r="EV231" s="18"/>
      <c r="EW231" s="18"/>
      <c r="EX231" s="18"/>
      <c r="EY231" s="18"/>
      <c r="EZ231" s="18"/>
      <c r="FA231" s="18"/>
      <c r="FB231" s="18"/>
      <c r="FC231" s="18"/>
      <c r="FD231" s="18"/>
      <c r="FE231" s="18"/>
      <c r="FF231" s="18"/>
      <c r="FG231" s="18"/>
      <c r="FH231" s="18"/>
      <c r="FI231" s="18"/>
      <c r="FJ231" s="18"/>
      <c r="FK231" s="18"/>
      <c r="FL231" s="18"/>
      <c r="FM231" s="18"/>
      <c r="FN231" s="18"/>
      <c r="FO231" s="18"/>
      <c r="FP231" s="18"/>
      <c r="FQ231" s="18"/>
      <c r="FR231" s="18"/>
      <c r="FS231" s="18"/>
      <c r="FT231" s="18"/>
      <c r="FU231" s="18"/>
      <c r="FV231" s="18"/>
      <c r="FW231" s="18"/>
      <c r="FX231" s="18"/>
      <c r="FY231" s="18"/>
      <c r="FZ231" s="18"/>
      <c r="GA231" s="18"/>
      <c r="GB231" s="18"/>
      <c r="GC231" s="18"/>
      <c r="GD231" s="18"/>
      <c r="GE231" s="18"/>
      <c r="GF231" s="18"/>
      <c r="GG231" s="18"/>
    </row>
    <row r="232" spans="1:189" s="21" customFormat="1" x14ac:dyDescent="0.25">
      <c r="A232" s="26" t="s">
        <v>195</v>
      </c>
      <c r="B232" s="27">
        <f t="shared" si="79"/>
        <v>2754</v>
      </c>
      <c r="C232" s="27">
        <f t="shared" si="79"/>
        <v>2754</v>
      </c>
      <c r="D232" s="27">
        <f t="shared" si="141"/>
        <v>0</v>
      </c>
      <c r="E232" s="27"/>
      <c r="F232" s="27"/>
      <c r="G232" s="27">
        <f t="shared" si="127"/>
        <v>0</v>
      </c>
      <c r="H232" s="27"/>
      <c r="I232" s="27"/>
      <c r="J232" s="27">
        <f t="shared" si="128"/>
        <v>0</v>
      </c>
      <c r="K232" s="27">
        <f>1330+1424</f>
        <v>2754</v>
      </c>
      <c r="L232" s="27">
        <f>1330+1424</f>
        <v>2754</v>
      </c>
      <c r="M232" s="27">
        <f t="shared" si="129"/>
        <v>0</v>
      </c>
      <c r="N232" s="27"/>
      <c r="O232" s="27"/>
      <c r="P232" s="27">
        <f t="shared" si="130"/>
        <v>0</v>
      </c>
      <c r="Q232" s="27"/>
      <c r="R232" s="27"/>
      <c r="S232" s="27">
        <f t="shared" si="131"/>
        <v>0</v>
      </c>
      <c r="T232" s="27"/>
      <c r="U232" s="27"/>
      <c r="V232" s="27">
        <f t="shared" si="132"/>
        <v>0</v>
      </c>
      <c r="W232" s="27"/>
      <c r="X232" s="27"/>
      <c r="Y232" s="27">
        <f t="shared" si="133"/>
        <v>0</v>
      </c>
      <c r="Z232" s="27"/>
      <c r="AA232" s="27"/>
      <c r="AB232" s="27">
        <f t="shared" si="134"/>
        <v>0</v>
      </c>
    </row>
    <row r="233" spans="1:189" s="18" customFormat="1" x14ac:dyDescent="0.25">
      <c r="A233" s="28" t="s">
        <v>196</v>
      </c>
      <c r="B233" s="30">
        <f t="shared" si="79"/>
        <v>726</v>
      </c>
      <c r="C233" s="30">
        <f t="shared" si="79"/>
        <v>726</v>
      </c>
      <c r="D233" s="30">
        <f t="shared" si="141"/>
        <v>0</v>
      </c>
      <c r="E233" s="30"/>
      <c r="F233" s="30"/>
      <c r="G233" s="30">
        <f t="shared" si="127"/>
        <v>0</v>
      </c>
      <c r="H233" s="30"/>
      <c r="I233" s="30"/>
      <c r="J233" s="30">
        <f t="shared" si="128"/>
        <v>0</v>
      </c>
      <c r="K233" s="30"/>
      <c r="L233" s="30"/>
      <c r="M233" s="30">
        <f t="shared" si="129"/>
        <v>0</v>
      </c>
      <c r="N233" s="30"/>
      <c r="O233" s="30"/>
      <c r="P233" s="30">
        <f t="shared" si="130"/>
        <v>0</v>
      </c>
      <c r="Q233" s="30">
        <v>726</v>
      </c>
      <c r="R233" s="30">
        <v>726</v>
      </c>
      <c r="S233" s="30">
        <f t="shared" si="131"/>
        <v>0</v>
      </c>
      <c r="T233" s="30"/>
      <c r="U233" s="30"/>
      <c r="V233" s="30">
        <f t="shared" si="132"/>
        <v>0</v>
      </c>
      <c r="W233" s="30"/>
      <c r="X233" s="30"/>
      <c r="Y233" s="30">
        <f t="shared" si="133"/>
        <v>0</v>
      </c>
      <c r="Z233" s="30"/>
      <c r="AA233" s="30"/>
      <c r="AB233" s="30">
        <f t="shared" si="134"/>
        <v>0</v>
      </c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  <c r="CR233" s="21"/>
      <c r="CS233" s="21"/>
      <c r="CT233" s="21"/>
      <c r="CU233" s="21"/>
      <c r="CV233" s="21"/>
      <c r="CW233" s="21"/>
      <c r="CX233" s="21"/>
      <c r="CY233" s="21"/>
      <c r="CZ233" s="21"/>
      <c r="DA233" s="21"/>
      <c r="DB233" s="21"/>
      <c r="DC233" s="21"/>
      <c r="DD233" s="21"/>
      <c r="DE233" s="21"/>
      <c r="DF233" s="21"/>
      <c r="DG233" s="21"/>
      <c r="DH233" s="21"/>
      <c r="DI233" s="21"/>
      <c r="DJ233" s="21"/>
      <c r="DK233" s="21"/>
      <c r="DL233" s="21"/>
      <c r="DM233" s="21"/>
      <c r="DN233" s="21"/>
      <c r="DO233" s="21"/>
      <c r="DP233" s="21"/>
      <c r="DQ233" s="21"/>
      <c r="DR233" s="21"/>
      <c r="DS233" s="21"/>
      <c r="DT233" s="21"/>
      <c r="DU233" s="21"/>
      <c r="DV233" s="21"/>
      <c r="DW233" s="21"/>
      <c r="DX233" s="21"/>
      <c r="DY233" s="21"/>
      <c r="DZ233" s="21"/>
      <c r="EA233" s="21"/>
      <c r="EB233" s="21"/>
      <c r="EC233" s="21"/>
      <c r="ED233" s="21"/>
      <c r="EE233" s="21"/>
      <c r="EF233" s="21"/>
      <c r="EG233" s="21"/>
      <c r="EH233" s="21"/>
      <c r="EI233" s="21"/>
      <c r="EJ233" s="21"/>
      <c r="EK233" s="21"/>
      <c r="EL233" s="21"/>
      <c r="EM233" s="21"/>
      <c r="EN233" s="21"/>
      <c r="EO233" s="21"/>
      <c r="EP233" s="21"/>
      <c r="EQ233" s="21"/>
      <c r="ER233" s="21"/>
      <c r="ES233" s="21"/>
      <c r="ET233" s="21"/>
      <c r="EU233" s="21"/>
      <c r="EV233" s="21"/>
      <c r="EW233" s="21"/>
      <c r="EX233" s="21"/>
      <c r="EY233" s="21"/>
      <c r="EZ233" s="21"/>
      <c r="FA233" s="21"/>
      <c r="FB233" s="21"/>
      <c r="FC233" s="21"/>
      <c r="FD233" s="21"/>
      <c r="FE233" s="21"/>
      <c r="FF233" s="21"/>
      <c r="FG233" s="21"/>
      <c r="FH233" s="21"/>
      <c r="FI233" s="21"/>
      <c r="FJ233" s="21"/>
      <c r="FK233" s="21"/>
      <c r="FL233" s="21"/>
      <c r="FM233" s="21"/>
      <c r="FN233" s="21"/>
      <c r="FO233" s="21"/>
      <c r="FP233" s="21"/>
      <c r="FQ233" s="21"/>
      <c r="FR233" s="21"/>
      <c r="FS233" s="21"/>
      <c r="FT233" s="21"/>
      <c r="FU233" s="21"/>
      <c r="FV233" s="21"/>
      <c r="FW233" s="21"/>
      <c r="FX233" s="21"/>
      <c r="FY233" s="21"/>
      <c r="FZ233" s="21"/>
      <c r="GA233" s="21"/>
      <c r="GB233" s="21"/>
      <c r="GC233" s="21"/>
      <c r="GD233" s="21"/>
      <c r="GE233" s="21"/>
      <c r="GF233" s="21"/>
      <c r="GG233" s="21"/>
    </row>
    <row r="234" spans="1:189" s="18" customFormat="1" x14ac:dyDescent="0.25">
      <c r="A234" s="28" t="s">
        <v>197</v>
      </c>
      <c r="B234" s="30">
        <f t="shared" si="79"/>
        <v>4894</v>
      </c>
      <c r="C234" s="30">
        <f t="shared" si="79"/>
        <v>4894</v>
      </c>
      <c r="D234" s="30">
        <f t="shared" si="141"/>
        <v>0</v>
      </c>
      <c r="E234" s="30"/>
      <c r="F234" s="30"/>
      <c r="G234" s="30">
        <f t="shared" si="127"/>
        <v>0</v>
      </c>
      <c r="H234" s="30"/>
      <c r="I234" s="30"/>
      <c r="J234" s="30">
        <f t="shared" si="128"/>
        <v>0</v>
      </c>
      <c r="K234" s="30"/>
      <c r="L234" s="30"/>
      <c r="M234" s="30">
        <f t="shared" si="129"/>
        <v>0</v>
      </c>
      <c r="N234" s="30"/>
      <c r="O234" s="30"/>
      <c r="P234" s="30">
        <f t="shared" si="130"/>
        <v>0</v>
      </c>
      <c r="Q234" s="30">
        <v>4894</v>
      </c>
      <c r="R234" s="30">
        <v>4894</v>
      </c>
      <c r="S234" s="30">
        <f t="shared" si="131"/>
        <v>0</v>
      </c>
      <c r="T234" s="30"/>
      <c r="U234" s="30"/>
      <c r="V234" s="30">
        <f t="shared" si="132"/>
        <v>0</v>
      </c>
      <c r="W234" s="30"/>
      <c r="X234" s="30"/>
      <c r="Y234" s="30">
        <f t="shared" si="133"/>
        <v>0</v>
      </c>
      <c r="Z234" s="30"/>
      <c r="AA234" s="30"/>
      <c r="AB234" s="30">
        <f t="shared" si="134"/>
        <v>0</v>
      </c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1"/>
      <c r="DM234" s="21"/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21"/>
      <c r="DY234" s="21"/>
      <c r="DZ234" s="21"/>
      <c r="EA234" s="21"/>
      <c r="EB234" s="21"/>
      <c r="EC234" s="21"/>
      <c r="ED234" s="21"/>
      <c r="EE234" s="21"/>
      <c r="EF234" s="21"/>
      <c r="EG234" s="21"/>
      <c r="EH234" s="21"/>
      <c r="EI234" s="21"/>
      <c r="EJ234" s="21"/>
      <c r="EK234" s="21"/>
      <c r="EL234" s="21"/>
      <c r="EM234" s="21"/>
      <c r="EN234" s="21"/>
      <c r="EO234" s="21"/>
      <c r="EP234" s="21"/>
      <c r="EQ234" s="21"/>
      <c r="ER234" s="21"/>
      <c r="ES234" s="21"/>
      <c r="ET234" s="21"/>
      <c r="EU234" s="21"/>
      <c r="EV234" s="21"/>
      <c r="EW234" s="21"/>
      <c r="EX234" s="21"/>
      <c r="EY234" s="21"/>
      <c r="EZ234" s="21"/>
      <c r="FA234" s="21"/>
      <c r="FB234" s="21"/>
      <c r="FC234" s="21"/>
      <c r="FD234" s="21"/>
      <c r="FE234" s="21"/>
      <c r="FF234" s="21"/>
      <c r="FG234" s="21"/>
      <c r="FH234" s="21"/>
      <c r="FI234" s="21"/>
      <c r="FJ234" s="21"/>
      <c r="FK234" s="21"/>
      <c r="FL234" s="21"/>
      <c r="FM234" s="21"/>
      <c r="FN234" s="21"/>
      <c r="FO234" s="21"/>
      <c r="FP234" s="21"/>
      <c r="FQ234" s="21"/>
      <c r="FR234" s="21"/>
      <c r="FS234" s="21"/>
      <c r="FT234" s="21"/>
      <c r="FU234" s="21"/>
      <c r="FV234" s="21"/>
      <c r="FW234" s="21"/>
      <c r="FX234" s="21"/>
      <c r="FY234" s="21"/>
      <c r="FZ234" s="21"/>
      <c r="GA234" s="21"/>
      <c r="GB234" s="21"/>
      <c r="GC234" s="21"/>
      <c r="GD234" s="21"/>
      <c r="GE234" s="21"/>
      <c r="GF234" s="21"/>
      <c r="GG234" s="21"/>
    </row>
    <row r="235" spans="1:189" s="21" customFormat="1" ht="78.75" x14ac:dyDescent="0.25">
      <c r="A235" s="31" t="s">
        <v>198</v>
      </c>
      <c r="B235" s="27">
        <f t="shared" si="79"/>
        <v>3480</v>
      </c>
      <c r="C235" s="27">
        <f t="shared" si="79"/>
        <v>3480</v>
      </c>
      <c r="D235" s="27">
        <f t="shared" si="141"/>
        <v>0</v>
      </c>
      <c r="E235" s="27"/>
      <c r="F235" s="27"/>
      <c r="G235" s="27">
        <f t="shared" si="127"/>
        <v>0</v>
      </c>
      <c r="H235" s="27"/>
      <c r="I235" s="27"/>
      <c r="J235" s="27">
        <f t="shared" si="128"/>
        <v>0</v>
      </c>
      <c r="K235" s="27"/>
      <c r="L235" s="27"/>
      <c r="M235" s="27">
        <f t="shared" si="129"/>
        <v>0</v>
      </c>
      <c r="N235" s="30">
        <v>3480</v>
      </c>
      <c r="O235" s="30">
        <v>3480</v>
      </c>
      <c r="P235" s="27">
        <f t="shared" si="130"/>
        <v>0</v>
      </c>
      <c r="Q235" s="27"/>
      <c r="R235" s="27"/>
      <c r="S235" s="27">
        <f t="shared" si="131"/>
        <v>0</v>
      </c>
      <c r="T235" s="27"/>
      <c r="U235" s="27"/>
      <c r="V235" s="27">
        <f t="shared" si="132"/>
        <v>0</v>
      </c>
      <c r="W235" s="27"/>
      <c r="X235" s="27"/>
      <c r="Y235" s="27">
        <f t="shared" si="133"/>
        <v>0</v>
      </c>
      <c r="Z235" s="27"/>
      <c r="AA235" s="27"/>
      <c r="AB235" s="27">
        <f t="shared" si="134"/>
        <v>0</v>
      </c>
    </row>
    <row r="236" spans="1:189" s="21" customFormat="1" ht="94.5" x14ac:dyDescent="0.25">
      <c r="A236" s="28" t="s">
        <v>199</v>
      </c>
      <c r="B236" s="24">
        <f t="shared" si="79"/>
        <v>5500</v>
      </c>
      <c r="C236" s="24">
        <f t="shared" si="79"/>
        <v>5500</v>
      </c>
      <c r="D236" s="24">
        <f t="shared" si="141"/>
        <v>0</v>
      </c>
      <c r="E236" s="24"/>
      <c r="F236" s="24"/>
      <c r="G236" s="24">
        <f t="shared" si="127"/>
        <v>0</v>
      </c>
      <c r="H236" s="24"/>
      <c r="I236" s="24"/>
      <c r="J236" s="24">
        <f t="shared" si="128"/>
        <v>0</v>
      </c>
      <c r="K236" s="24"/>
      <c r="L236" s="24"/>
      <c r="M236" s="24">
        <f t="shared" si="129"/>
        <v>0</v>
      </c>
      <c r="N236" s="24">
        <v>5500</v>
      </c>
      <c r="O236" s="24">
        <v>5500</v>
      </c>
      <c r="P236" s="24">
        <f t="shared" si="130"/>
        <v>0</v>
      </c>
      <c r="Q236" s="24"/>
      <c r="R236" s="24"/>
      <c r="S236" s="24">
        <f t="shared" si="131"/>
        <v>0</v>
      </c>
      <c r="T236" s="24"/>
      <c r="U236" s="24"/>
      <c r="V236" s="24">
        <f t="shared" si="132"/>
        <v>0</v>
      </c>
      <c r="W236" s="24"/>
      <c r="X236" s="24"/>
      <c r="Y236" s="24">
        <f t="shared" si="133"/>
        <v>0</v>
      </c>
      <c r="Z236" s="24"/>
      <c r="AA236" s="24"/>
      <c r="AB236" s="24">
        <f t="shared" si="134"/>
        <v>0</v>
      </c>
    </row>
    <row r="237" spans="1:189" s="21" customFormat="1" ht="47.25" x14ac:dyDescent="0.25">
      <c r="A237" s="26" t="s">
        <v>200</v>
      </c>
      <c r="B237" s="27">
        <f t="shared" si="79"/>
        <v>3000</v>
      </c>
      <c r="C237" s="27">
        <f t="shared" si="79"/>
        <v>3000</v>
      </c>
      <c r="D237" s="27">
        <f t="shared" si="141"/>
        <v>0</v>
      </c>
      <c r="E237" s="27"/>
      <c r="F237" s="27"/>
      <c r="G237" s="27">
        <f t="shared" si="127"/>
        <v>0</v>
      </c>
      <c r="H237" s="27"/>
      <c r="I237" s="27"/>
      <c r="J237" s="27">
        <f t="shared" si="128"/>
        <v>0</v>
      </c>
      <c r="K237" s="27"/>
      <c r="L237" s="27"/>
      <c r="M237" s="27">
        <f t="shared" si="129"/>
        <v>0</v>
      </c>
      <c r="N237" s="27">
        <v>3000</v>
      </c>
      <c r="O237" s="27">
        <v>3000</v>
      </c>
      <c r="P237" s="27">
        <f t="shared" si="130"/>
        <v>0</v>
      </c>
      <c r="Q237" s="27"/>
      <c r="R237" s="27"/>
      <c r="S237" s="27">
        <f t="shared" si="131"/>
        <v>0</v>
      </c>
      <c r="T237" s="27"/>
      <c r="U237" s="27"/>
      <c r="V237" s="27">
        <f t="shared" si="132"/>
        <v>0</v>
      </c>
      <c r="W237" s="27"/>
      <c r="X237" s="27"/>
      <c r="Y237" s="27">
        <f t="shared" si="133"/>
        <v>0</v>
      </c>
      <c r="Z237" s="27"/>
      <c r="AA237" s="27"/>
      <c r="AB237" s="27">
        <f t="shared" si="134"/>
        <v>0</v>
      </c>
    </row>
    <row r="238" spans="1:189" s="21" customFormat="1" ht="31.5" x14ac:dyDescent="0.25">
      <c r="A238" s="19" t="s">
        <v>149</v>
      </c>
      <c r="B238" s="20">
        <f t="shared" si="79"/>
        <v>235239</v>
      </c>
      <c r="C238" s="20">
        <f t="shared" si="79"/>
        <v>235239</v>
      </c>
      <c r="D238" s="20">
        <f t="shared" si="141"/>
        <v>0</v>
      </c>
      <c r="E238" s="20">
        <f t="shared" ref="E238:AA238" si="176">SUM(E239:E242)</f>
        <v>0</v>
      </c>
      <c r="F238" s="20">
        <f t="shared" si="176"/>
        <v>0</v>
      </c>
      <c r="G238" s="20">
        <f t="shared" si="127"/>
        <v>0</v>
      </c>
      <c r="H238" s="20">
        <f t="shared" si="176"/>
        <v>0</v>
      </c>
      <c r="I238" s="20">
        <f t="shared" si="176"/>
        <v>0</v>
      </c>
      <c r="J238" s="20">
        <f t="shared" si="128"/>
        <v>0</v>
      </c>
      <c r="K238" s="20">
        <f t="shared" ref="K238" si="177">SUM(K239:K242)</f>
        <v>0</v>
      </c>
      <c r="L238" s="20">
        <f t="shared" si="176"/>
        <v>0</v>
      </c>
      <c r="M238" s="20">
        <f t="shared" si="129"/>
        <v>0</v>
      </c>
      <c r="N238" s="20">
        <f t="shared" ref="N238" si="178">SUM(N239:N242)</f>
        <v>223433</v>
      </c>
      <c r="O238" s="20">
        <f t="shared" si="176"/>
        <v>223433</v>
      </c>
      <c r="P238" s="20">
        <f t="shared" si="130"/>
        <v>0</v>
      </c>
      <c r="Q238" s="20">
        <f t="shared" ref="Q238" si="179">SUM(Q239:Q242)</f>
        <v>11806</v>
      </c>
      <c r="R238" s="20">
        <f t="shared" si="176"/>
        <v>11806</v>
      </c>
      <c r="S238" s="20">
        <f t="shared" si="131"/>
        <v>0</v>
      </c>
      <c r="T238" s="20">
        <f t="shared" ref="T238" si="180">SUM(T239:T242)</f>
        <v>0</v>
      </c>
      <c r="U238" s="20">
        <f t="shared" si="176"/>
        <v>0</v>
      </c>
      <c r="V238" s="20">
        <f t="shared" si="132"/>
        <v>0</v>
      </c>
      <c r="W238" s="20">
        <f t="shared" ref="W238:X238" si="181">SUM(W239:W242)</f>
        <v>0</v>
      </c>
      <c r="X238" s="20">
        <f t="shared" si="181"/>
        <v>0</v>
      </c>
      <c r="Y238" s="20">
        <f t="shared" si="133"/>
        <v>0</v>
      </c>
      <c r="Z238" s="20">
        <f t="shared" si="176"/>
        <v>0</v>
      </c>
      <c r="AA238" s="20">
        <f t="shared" si="176"/>
        <v>0</v>
      </c>
      <c r="AB238" s="20">
        <f t="shared" si="134"/>
        <v>0</v>
      </c>
    </row>
    <row r="239" spans="1:189" s="21" customFormat="1" ht="78.75" x14ac:dyDescent="0.25">
      <c r="A239" s="28" t="s">
        <v>201</v>
      </c>
      <c r="B239" s="24">
        <f t="shared" si="79"/>
        <v>1600</v>
      </c>
      <c r="C239" s="24">
        <f t="shared" si="79"/>
        <v>1600</v>
      </c>
      <c r="D239" s="24">
        <f t="shared" si="141"/>
        <v>0</v>
      </c>
      <c r="E239" s="24"/>
      <c r="F239" s="24"/>
      <c r="G239" s="24">
        <f t="shared" si="127"/>
        <v>0</v>
      </c>
      <c r="H239" s="24"/>
      <c r="I239" s="24"/>
      <c r="J239" s="24">
        <f t="shared" si="128"/>
        <v>0</v>
      </c>
      <c r="K239" s="24"/>
      <c r="L239" s="24"/>
      <c r="M239" s="24">
        <f t="shared" si="129"/>
        <v>0</v>
      </c>
      <c r="N239" s="24">
        <v>1600</v>
      </c>
      <c r="O239" s="24">
        <v>1600</v>
      </c>
      <c r="P239" s="24">
        <f t="shared" si="130"/>
        <v>0</v>
      </c>
      <c r="Q239" s="24"/>
      <c r="R239" s="24"/>
      <c r="S239" s="24">
        <f t="shared" si="131"/>
        <v>0</v>
      </c>
      <c r="T239" s="24"/>
      <c r="U239" s="24"/>
      <c r="V239" s="24">
        <f t="shared" si="132"/>
        <v>0</v>
      </c>
      <c r="W239" s="24"/>
      <c r="X239" s="24"/>
      <c r="Y239" s="24">
        <f t="shared" si="133"/>
        <v>0</v>
      </c>
      <c r="Z239" s="24"/>
      <c r="AA239" s="24"/>
      <c r="AB239" s="24">
        <f t="shared" si="134"/>
        <v>0</v>
      </c>
    </row>
    <row r="240" spans="1:189" s="21" customFormat="1" ht="94.5" x14ac:dyDescent="0.25">
      <c r="A240" s="31" t="s">
        <v>202</v>
      </c>
      <c r="B240" s="27">
        <f t="shared" si="79"/>
        <v>218085</v>
      </c>
      <c r="C240" s="27">
        <f t="shared" si="79"/>
        <v>218085</v>
      </c>
      <c r="D240" s="27">
        <f t="shared" si="141"/>
        <v>0</v>
      </c>
      <c r="E240" s="27"/>
      <c r="F240" s="27"/>
      <c r="G240" s="27">
        <f t="shared" si="127"/>
        <v>0</v>
      </c>
      <c r="H240" s="27"/>
      <c r="I240" s="27"/>
      <c r="J240" s="27">
        <f t="shared" si="128"/>
        <v>0</v>
      </c>
      <c r="K240" s="27"/>
      <c r="L240" s="27"/>
      <c r="M240" s="27">
        <f t="shared" si="129"/>
        <v>0</v>
      </c>
      <c r="N240" s="27">
        <v>218085</v>
      </c>
      <c r="O240" s="27">
        <v>218085</v>
      </c>
      <c r="P240" s="27">
        <f t="shared" si="130"/>
        <v>0</v>
      </c>
      <c r="Q240" s="27"/>
      <c r="R240" s="27"/>
      <c r="S240" s="27">
        <f t="shared" si="131"/>
        <v>0</v>
      </c>
      <c r="T240" s="27"/>
      <c r="U240" s="27"/>
      <c r="V240" s="27">
        <f t="shared" si="132"/>
        <v>0</v>
      </c>
      <c r="W240" s="27"/>
      <c r="X240" s="27"/>
      <c r="Y240" s="27">
        <f t="shared" si="133"/>
        <v>0</v>
      </c>
      <c r="Z240" s="27"/>
      <c r="AA240" s="27"/>
      <c r="AB240" s="27">
        <f t="shared" si="134"/>
        <v>0</v>
      </c>
    </row>
    <row r="241" spans="1:189" s="18" customFormat="1" ht="63" x14ac:dyDescent="0.25">
      <c r="A241" s="28" t="s">
        <v>203</v>
      </c>
      <c r="B241" s="30">
        <f t="shared" si="79"/>
        <v>3748</v>
      </c>
      <c r="C241" s="30">
        <f t="shared" si="79"/>
        <v>3748</v>
      </c>
      <c r="D241" s="30">
        <f t="shared" si="141"/>
        <v>0</v>
      </c>
      <c r="E241" s="30"/>
      <c r="F241" s="30"/>
      <c r="G241" s="30">
        <f t="shared" si="127"/>
        <v>0</v>
      </c>
      <c r="H241" s="30"/>
      <c r="I241" s="30"/>
      <c r="J241" s="30">
        <f t="shared" si="128"/>
        <v>0</v>
      </c>
      <c r="K241" s="30"/>
      <c r="L241" s="30"/>
      <c r="M241" s="30">
        <f t="shared" si="129"/>
        <v>0</v>
      </c>
      <c r="N241" s="30">
        <v>3748</v>
      </c>
      <c r="O241" s="30">
        <v>3748</v>
      </c>
      <c r="P241" s="30">
        <f t="shared" si="130"/>
        <v>0</v>
      </c>
      <c r="Q241" s="30"/>
      <c r="R241" s="30"/>
      <c r="S241" s="30">
        <f t="shared" si="131"/>
        <v>0</v>
      </c>
      <c r="T241" s="30"/>
      <c r="U241" s="30"/>
      <c r="V241" s="30">
        <f t="shared" si="132"/>
        <v>0</v>
      </c>
      <c r="W241" s="30"/>
      <c r="X241" s="30"/>
      <c r="Y241" s="30">
        <f t="shared" si="133"/>
        <v>0</v>
      </c>
      <c r="Z241" s="30"/>
      <c r="AA241" s="30"/>
      <c r="AB241" s="30">
        <f t="shared" si="134"/>
        <v>0</v>
      </c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  <c r="CQ241" s="21"/>
      <c r="CR241" s="21"/>
      <c r="CS241" s="21"/>
      <c r="CT241" s="21"/>
      <c r="CU241" s="21"/>
      <c r="CV241" s="21"/>
      <c r="CW241" s="21"/>
      <c r="CX241" s="21"/>
      <c r="CY241" s="21"/>
      <c r="CZ241" s="21"/>
      <c r="DA241" s="21"/>
      <c r="DB241" s="21"/>
      <c r="DC241" s="21"/>
      <c r="DD241" s="21"/>
      <c r="DE241" s="21"/>
      <c r="DF241" s="21"/>
      <c r="DG241" s="21"/>
      <c r="DH241" s="21"/>
      <c r="DI241" s="21"/>
      <c r="DJ241" s="21"/>
      <c r="DK241" s="21"/>
      <c r="DL241" s="21"/>
      <c r="DM241" s="21"/>
      <c r="DN241" s="21"/>
      <c r="DO241" s="21"/>
      <c r="DP241" s="21"/>
      <c r="DQ241" s="21"/>
      <c r="DR241" s="21"/>
      <c r="DS241" s="21"/>
      <c r="DT241" s="21"/>
      <c r="DU241" s="21"/>
      <c r="DV241" s="21"/>
      <c r="DW241" s="21"/>
      <c r="DX241" s="21"/>
      <c r="DY241" s="21"/>
      <c r="DZ241" s="21"/>
      <c r="EA241" s="21"/>
      <c r="EB241" s="21"/>
      <c r="EC241" s="21"/>
      <c r="ED241" s="21"/>
      <c r="EE241" s="21"/>
      <c r="EF241" s="21"/>
      <c r="EG241" s="21"/>
      <c r="EH241" s="21"/>
      <c r="EI241" s="21"/>
      <c r="EJ241" s="21"/>
      <c r="EK241" s="21"/>
      <c r="EL241" s="21"/>
      <c r="EM241" s="21"/>
      <c r="EN241" s="21"/>
      <c r="EO241" s="21"/>
      <c r="EP241" s="21"/>
      <c r="EQ241" s="21"/>
      <c r="ER241" s="21"/>
      <c r="ES241" s="21"/>
      <c r="ET241" s="21"/>
      <c r="EU241" s="21"/>
      <c r="EV241" s="21"/>
      <c r="EW241" s="21"/>
      <c r="EX241" s="21"/>
      <c r="EY241" s="21"/>
      <c r="EZ241" s="21"/>
      <c r="FA241" s="21"/>
      <c r="FB241" s="21"/>
      <c r="FC241" s="21"/>
      <c r="FD241" s="21"/>
      <c r="FE241" s="21"/>
      <c r="FF241" s="21"/>
      <c r="FG241" s="21"/>
      <c r="FH241" s="21"/>
      <c r="FI241" s="21"/>
      <c r="FJ241" s="21"/>
      <c r="FK241" s="21"/>
      <c r="FL241" s="21"/>
      <c r="FM241" s="21"/>
      <c r="FN241" s="21"/>
      <c r="FO241" s="21"/>
      <c r="FP241" s="21"/>
      <c r="FQ241" s="21"/>
      <c r="FR241" s="21"/>
      <c r="FS241" s="21"/>
      <c r="FT241" s="21"/>
      <c r="FU241" s="21"/>
      <c r="FV241" s="21"/>
      <c r="FW241" s="21"/>
      <c r="FX241" s="21"/>
      <c r="FY241" s="21"/>
      <c r="FZ241" s="21"/>
      <c r="GA241" s="21"/>
      <c r="GB241" s="21"/>
      <c r="GC241" s="21"/>
      <c r="GD241" s="21"/>
      <c r="GE241" s="21"/>
      <c r="GF241" s="21"/>
      <c r="GG241" s="21"/>
    </row>
    <row r="242" spans="1:189" s="21" customFormat="1" x14ac:dyDescent="0.25">
      <c r="A242" s="26" t="s">
        <v>204</v>
      </c>
      <c r="B242" s="27">
        <f t="shared" si="79"/>
        <v>11806</v>
      </c>
      <c r="C242" s="27">
        <f t="shared" si="79"/>
        <v>11806</v>
      </c>
      <c r="D242" s="27">
        <f t="shared" si="141"/>
        <v>0</v>
      </c>
      <c r="E242" s="27"/>
      <c r="F242" s="27"/>
      <c r="G242" s="27">
        <f t="shared" si="127"/>
        <v>0</v>
      </c>
      <c r="H242" s="27"/>
      <c r="I242" s="27"/>
      <c r="J242" s="27">
        <f t="shared" si="128"/>
        <v>0</v>
      </c>
      <c r="K242" s="27"/>
      <c r="L242" s="27"/>
      <c r="M242" s="27">
        <f t="shared" si="129"/>
        <v>0</v>
      </c>
      <c r="N242" s="27"/>
      <c r="O242" s="27"/>
      <c r="P242" s="27">
        <f t="shared" si="130"/>
        <v>0</v>
      </c>
      <c r="Q242" s="27">
        <v>11806</v>
      </c>
      <c r="R242" s="27">
        <v>11806</v>
      </c>
      <c r="S242" s="27">
        <f t="shared" si="131"/>
        <v>0</v>
      </c>
      <c r="T242" s="27"/>
      <c r="U242" s="27"/>
      <c r="V242" s="27">
        <f t="shared" si="132"/>
        <v>0</v>
      </c>
      <c r="W242" s="27"/>
      <c r="X242" s="27"/>
      <c r="Y242" s="27">
        <f t="shared" si="133"/>
        <v>0</v>
      </c>
      <c r="Z242" s="27"/>
      <c r="AA242" s="27"/>
      <c r="AB242" s="27">
        <f t="shared" si="134"/>
        <v>0</v>
      </c>
    </row>
    <row r="243" spans="1:189" s="21" customFormat="1" x14ac:dyDescent="0.25">
      <c r="A243" s="19" t="s">
        <v>152</v>
      </c>
      <c r="B243" s="20">
        <f t="shared" si="79"/>
        <v>181970</v>
      </c>
      <c r="C243" s="20">
        <f t="shared" si="79"/>
        <v>181970</v>
      </c>
      <c r="D243" s="20">
        <f t="shared" si="141"/>
        <v>0</v>
      </c>
      <c r="E243" s="20">
        <f t="shared" ref="E243:AA243" si="182">SUM(E244:E246)</f>
        <v>0</v>
      </c>
      <c r="F243" s="20">
        <f t="shared" si="182"/>
        <v>0</v>
      </c>
      <c r="G243" s="20">
        <f t="shared" si="127"/>
        <v>0</v>
      </c>
      <c r="H243" s="20">
        <f t="shared" si="182"/>
        <v>0</v>
      </c>
      <c r="I243" s="20">
        <f t="shared" si="182"/>
        <v>0</v>
      </c>
      <c r="J243" s="20">
        <f t="shared" si="128"/>
        <v>0</v>
      </c>
      <c r="K243" s="20">
        <f t="shared" ref="K243" si="183">SUM(K244:K246)</f>
        <v>0</v>
      </c>
      <c r="L243" s="20">
        <f t="shared" si="182"/>
        <v>0</v>
      </c>
      <c r="M243" s="20">
        <f t="shared" si="129"/>
        <v>0</v>
      </c>
      <c r="N243" s="20">
        <f t="shared" ref="N243" si="184">SUM(N244:N246)</f>
        <v>181970</v>
      </c>
      <c r="O243" s="20">
        <f t="shared" si="182"/>
        <v>181970</v>
      </c>
      <c r="P243" s="20">
        <f t="shared" si="130"/>
        <v>0</v>
      </c>
      <c r="Q243" s="20">
        <f t="shared" ref="Q243" si="185">SUM(Q244:Q246)</f>
        <v>0</v>
      </c>
      <c r="R243" s="20">
        <f t="shared" si="182"/>
        <v>0</v>
      </c>
      <c r="S243" s="20">
        <f t="shared" si="131"/>
        <v>0</v>
      </c>
      <c r="T243" s="20">
        <f t="shared" ref="T243" si="186">SUM(T244:T246)</f>
        <v>0</v>
      </c>
      <c r="U243" s="20">
        <f t="shared" si="182"/>
        <v>0</v>
      </c>
      <c r="V243" s="20">
        <f t="shared" si="132"/>
        <v>0</v>
      </c>
      <c r="W243" s="20">
        <f t="shared" ref="W243:X243" si="187">SUM(W244:W246)</f>
        <v>0</v>
      </c>
      <c r="X243" s="20">
        <f t="shared" si="187"/>
        <v>0</v>
      </c>
      <c r="Y243" s="20">
        <f t="shared" si="133"/>
        <v>0</v>
      </c>
      <c r="Z243" s="20">
        <f t="shared" si="182"/>
        <v>0</v>
      </c>
      <c r="AA243" s="20">
        <f t="shared" si="182"/>
        <v>0</v>
      </c>
      <c r="AB243" s="20">
        <f t="shared" si="134"/>
        <v>0</v>
      </c>
    </row>
    <row r="244" spans="1:189" s="18" customFormat="1" ht="94.5" x14ac:dyDescent="0.25">
      <c r="A244" s="28" t="s">
        <v>205</v>
      </c>
      <c r="B244" s="30">
        <f t="shared" si="79"/>
        <v>75000</v>
      </c>
      <c r="C244" s="30">
        <f t="shared" si="79"/>
        <v>75000</v>
      </c>
      <c r="D244" s="30">
        <f t="shared" si="141"/>
        <v>0</v>
      </c>
      <c r="E244" s="30"/>
      <c r="F244" s="30"/>
      <c r="G244" s="30">
        <f t="shared" si="127"/>
        <v>0</v>
      </c>
      <c r="H244" s="30"/>
      <c r="I244" s="30"/>
      <c r="J244" s="30">
        <f t="shared" si="128"/>
        <v>0</v>
      </c>
      <c r="K244" s="30"/>
      <c r="L244" s="30"/>
      <c r="M244" s="30">
        <f t="shared" si="129"/>
        <v>0</v>
      </c>
      <c r="N244" s="30">
        <v>75000</v>
      </c>
      <c r="O244" s="30">
        <v>75000</v>
      </c>
      <c r="P244" s="30">
        <f t="shared" si="130"/>
        <v>0</v>
      </c>
      <c r="Q244" s="30"/>
      <c r="R244" s="30"/>
      <c r="S244" s="30">
        <f t="shared" si="131"/>
        <v>0</v>
      </c>
      <c r="T244" s="30"/>
      <c r="U244" s="30"/>
      <c r="V244" s="30">
        <f t="shared" si="132"/>
        <v>0</v>
      </c>
      <c r="W244" s="30"/>
      <c r="X244" s="30"/>
      <c r="Y244" s="30">
        <f t="shared" si="133"/>
        <v>0</v>
      </c>
      <c r="Z244" s="30"/>
      <c r="AA244" s="30"/>
      <c r="AB244" s="30">
        <f t="shared" si="134"/>
        <v>0</v>
      </c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  <c r="CQ244" s="21"/>
      <c r="CR244" s="21"/>
      <c r="CS244" s="21"/>
      <c r="CT244" s="21"/>
      <c r="CU244" s="21"/>
      <c r="CV244" s="21"/>
      <c r="CW244" s="21"/>
      <c r="CX244" s="21"/>
      <c r="CY244" s="21"/>
      <c r="CZ244" s="21"/>
      <c r="DA244" s="21"/>
      <c r="DB244" s="21"/>
      <c r="DC244" s="21"/>
      <c r="DD244" s="21"/>
      <c r="DE244" s="21"/>
      <c r="DF244" s="21"/>
      <c r="DG244" s="21"/>
      <c r="DH244" s="21"/>
      <c r="DI244" s="21"/>
      <c r="DJ244" s="21"/>
      <c r="DK244" s="21"/>
      <c r="DL244" s="21"/>
      <c r="DM244" s="21"/>
      <c r="DN244" s="21"/>
      <c r="DO244" s="21"/>
      <c r="DP244" s="21"/>
      <c r="DQ244" s="21"/>
      <c r="DR244" s="21"/>
      <c r="DS244" s="21"/>
      <c r="DT244" s="21"/>
      <c r="DU244" s="21"/>
      <c r="DV244" s="21"/>
      <c r="DW244" s="21"/>
      <c r="DX244" s="21"/>
      <c r="DY244" s="21"/>
      <c r="DZ244" s="21"/>
      <c r="EA244" s="21"/>
      <c r="EB244" s="21"/>
      <c r="EC244" s="21"/>
      <c r="ED244" s="21"/>
      <c r="EE244" s="21"/>
      <c r="EF244" s="21"/>
      <c r="EG244" s="21"/>
      <c r="EH244" s="21"/>
      <c r="EI244" s="21"/>
      <c r="EJ244" s="21"/>
      <c r="EK244" s="21"/>
      <c r="EL244" s="21"/>
      <c r="EM244" s="21"/>
      <c r="EN244" s="21"/>
      <c r="EO244" s="21"/>
      <c r="EP244" s="21"/>
      <c r="EQ244" s="21"/>
      <c r="ER244" s="21"/>
      <c r="ES244" s="21"/>
      <c r="ET244" s="21"/>
      <c r="EU244" s="21"/>
      <c r="EV244" s="21"/>
      <c r="EW244" s="21"/>
      <c r="EX244" s="21"/>
      <c r="EY244" s="21"/>
      <c r="EZ244" s="21"/>
      <c r="FA244" s="21"/>
      <c r="FB244" s="21"/>
      <c r="FC244" s="21"/>
      <c r="FD244" s="21"/>
      <c r="FE244" s="21"/>
      <c r="FF244" s="21"/>
      <c r="FG244" s="21"/>
      <c r="FH244" s="21"/>
      <c r="FI244" s="21"/>
      <c r="FJ244" s="21"/>
      <c r="FK244" s="21"/>
      <c r="FL244" s="21"/>
      <c r="FM244" s="21"/>
      <c r="FN244" s="21"/>
      <c r="FO244" s="21"/>
      <c r="FP244" s="21"/>
      <c r="FQ244" s="21"/>
      <c r="FR244" s="21"/>
      <c r="FS244" s="21"/>
      <c r="FT244" s="21"/>
      <c r="FU244" s="21"/>
      <c r="FV244" s="21"/>
      <c r="FW244" s="21"/>
      <c r="FX244" s="21"/>
      <c r="FY244" s="21"/>
      <c r="FZ244" s="21"/>
      <c r="GA244" s="21"/>
      <c r="GB244" s="21"/>
      <c r="GC244" s="21"/>
      <c r="GD244" s="21"/>
      <c r="GE244" s="21"/>
      <c r="GF244" s="21"/>
      <c r="GG244" s="21"/>
    </row>
    <row r="245" spans="1:189" s="21" customFormat="1" ht="78.75" x14ac:dyDescent="0.25">
      <c r="A245" s="28" t="s">
        <v>206</v>
      </c>
      <c r="B245" s="24">
        <f t="shared" si="79"/>
        <v>29970</v>
      </c>
      <c r="C245" s="24">
        <f t="shared" si="79"/>
        <v>29970</v>
      </c>
      <c r="D245" s="24">
        <f t="shared" si="141"/>
        <v>0</v>
      </c>
      <c r="E245" s="24"/>
      <c r="F245" s="24"/>
      <c r="G245" s="24">
        <f t="shared" si="127"/>
        <v>0</v>
      </c>
      <c r="H245" s="24"/>
      <c r="I245" s="24"/>
      <c r="J245" s="24">
        <f t="shared" si="128"/>
        <v>0</v>
      </c>
      <c r="K245" s="24"/>
      <c r="L245" s="24"/>
      <c r="M245" s="24">
        <f t="shared" si="129"/>
        <v>0</v>
      </c>
      <c r="N245" s="24">
        <v>29970</v>
      </c>
      <c r="O245" s="24">
        <v>29970</v>
      </c>
      <c r="P245" s="24">
        <f t="shared" si="130"/>
        <v>0</v>
      </c>
      <c r="Q245" s="24"/>
      <c r="R245" s="24"/>
      <c r="S245" s="24">
        <f t="shared" si="131"/>
        <v>0</v>
      </c>
      <c r="T245" s="24"/>
      <c r="U245" s="24"/>
      <c r="V245" s="24">
        <f t="shared" si="132"/>
        <v>0</v>
      </c>
      <c r="W245" s="24"/>
      <c r="X245" s="24"/>
      <c r="Y245" s="24">
        <f t="shared" si="133"/>
        <v>0</v>
      </c>
      <c r="Z245" s="24"/>
      <c r="AA245" s="24"/>
      <c r="AB245" s="24">
        <f t="shared" si="134"/>
        <v>0</v>
      </c>
    </row>
    <row r="246" spans="1:189" s="18" customFormat="1" ht="63" x14ac:dyDescent="0.25">
      <c r="A246" s="28" t="s">
        <v>207</v>
      </c>
      <c r="B246" s="30">
        <f t="shared" si="79"/>
        <v>77000</v>
      </c>
      <c r="C246" s="30">
        <f t="shared" si="79"/>
        <v>77000</v>
      </c>
      <c r="D246" s="30">
        <f t="shared" si="141"/>
        <v>0</v>
      </c>
      <c r="E246" s="30"/>
      <c r="F246" s="30"/>
      <c r="G246" s="30">
        <f t="shared" si="127"/>
        <v>0</v>
      </c>
      <c r="H246" s="30"/>
      <c r="I246" s="30"/>
      <c r="J246" s="30">
        <f t="shared" si="128"/>
        <v>0</v>
      </c>
      <c r="K246" s="30"/>
      <c r="L246" s="30"/>
      <c r="M246" s="30">
        <f t="shared" si="129"/>
        <v>0</v>
      </c>
      <c r="N246" s="30">
        <v>77000</v>
      </c>
      <c r="O246" s="30">
        <v>77000</v>
      </c>
      <c r="P246" s="30">
        <f t="shared" si="130"/>
        <v>0</v>
      </c>
      <c r="Q246" s="30"/>
      <c r="R246" s="30"/>
      <c r="S246" s="30">
        <f t="shared" si="131"/>
        <v>0</v>
      </c>
      <c r="T246" s="30"/>
      <c r="U246" s="30"/>
      <c r="V246" s="30">
        <f t="shared" si="132"/>
        <v>0</v>
      </c>
      <c r="W246" s="30"/>
      <c r="X246" s="30"/>
      <c r="Y246" s="30">
        <f t="shared" si="133"/>
        <v>0</v>
      </c>
      <c r="Z246" s="30"/>
      <c r="AA246" s="30"/>
      <c r="AB246" s="30">
        <f t="shared" si="134"/>
        <v>0</v>
      </c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  <c r="CJ246" s="21"/>
      <c r="CK246" s="21"/>
      <c r="CL246" s="21"/>
      <c r="CM246" s="21"/>
      <c r="CN246" s="21"/>
      <c r="CO246" s="21"/>
      <c r="CP246" s="21"/>
      <c r="CQ246" s="21"/>
      <c r="CR246" s="21"/>
      <c r="CS246" s="21"/>
      <c r="CT246" s="21"/>
      <c r="CU246" s="21"/>
      <c r="CV246" s="21"/>
      <c r="CW246" s="21"/>
      <c r="CX246" s="21"/>
      <c r="CY246" s="21"/>
      <c r="CZ246" s="21"/>
      <c r="DA246" s="21"/>
      <c r="DB246" s="21"/>
      <c r="DC246" s="21"/>
      <c r="DD246" s="21"/>
      <c r="DE246" s="21"/>
      <c r="DF246" s="21"/>
      <c r="DG246" s="21"/>
      <c r="DH246" s="21"/>
      <c r="DI246" s="21"/>
      <c r="DJ246" s="21"/>
      <c r="DK246" s="21"/>
      <c r="DL246" s="21"/>
      <c r="DM246" s="21"/>
      <c r="DN246" s="21"/>
      <c r="DO246" s="21"/>
      <c r="DP246" s="21"/>
      <c r="DQ246" s="21"/>
      <c r="DR246" s="21"/>
      <c r="DS246" s="21"/>
      <c r="DT246" s="21"/>
      <c r="DU246" s="21"/>
      <c r="DV246" s="21"/>
      <c r="DW246" s="21"/>
      <c r="DX246" s="21"/>
      <c r="DY246" s="21"/>
      <c r="DZ246" s="21"/>
      <c r="EA246" s="21"/>
      <c r="EB246" s="21"/>
      <c r="EC246" s="21"/>
      <c r="ED246" s="21"/>
      <c r="EE246" s="21"/>
      <c r="EF246" s="21"/>
      <c r="EG246" s="21"/>
      <c r="EH246" s="21"/>
      <c r="EI246" s="21"/>
      <c r="EJ246" s="21"/>
      <c r="EK246" s="21"/>
      <c r="EL246" s="21"/>
      <c r="EM246" s="21"/>
      <c r="EN246" s="21"/>
      <c r="EO246" s="21"/>
      <c r="EP246" s="21"/>
      <c r="EQ246" s="21"/>
      <c r="ER246" s="21"/>
      <c r="ES246" s="21"/>
      <c r="ET246" s="21"/>
      <c r="EU246" s="21"/>
      <c r="EV246" s="21"/>
      <c r="EW246" s="21"/>
      <c r="EX246" s="21"/>
      <c r="EY246" s="21"/>
      <c r="EZ246" s="21"/>
      <c r="FA246" s="21"/>
      <c r="FB246" s="21"/>
      <c r="FC246" s="21"/>
      <c r="FD246" s="21"/>
      <c r="FE246" s="21"/>
      <c r="FF246" s="21"/>
      <c r="FG246" s="21"/>
      <c r="FH246" s="21"/>
      <c r="FI246" s="21"/>
      <c r="FJ246" s="21"/>
      <c r="FK246" s="21"/>
      <c r="FL246" s="21"/>
      <c r="FM246" s="21"/>
      <c r="FN246" s="21"/>
      <c r="FO246" s="21"/>
      <c r="FP246" s="21"/>
      <c r="FQ246" s="21"/>
      <c r="FR246" s="21"/>
      <c r="FS246" s="21"/>
      <c r="FT246" s="21"/>
      <c r="FU246" s="21"/>
      <c r="FV246" s="21"/>
      <c r="FW246" s="21"/>
      <c r="FX246" s="21"/>
      <c r="FY246" s="21"/>
      <c r="FZ246" s="21"/>
      <c r="GA246" s="21"/>
      <c r="GB246" s="21"/>
      <c r="GC246" s="21"/>
      <c r="GD246" s="21"/>
      <c r="GE246" s="21"/>
      <c r="GF246" s="21"/>
      <c r="GG246" s="21"/>
    </row>
    <row r="247" spans="1:189" s="21" customFormat="1" x14ac:dyDescent="0.25">
      <c r="A247" s="19" t="s">
        <v>179</v>
      </c>
      <c r="B247" s="20">
        <f t="shared" si="79"/>
        <v>32853</v>
      </c>
      <c r="C247" s="20">
        <f t="shared" si="79"/>
        <v>32853</v>
      </c>
      <c r="D247" s="20">
        <f t="shared" si="141"/>
        <v>0</v>
      </c>
      <c r="E247" s="20">
        <f t="shared" ref="E247:AA247" si="188">SUM(E248:E249)</f>
        <v>0</v>
      </c>
      <c r="F247" s="20">
        <f t="shared" si="188"/>
        <v>0</v>
      </c>
      <c r="G247" s="20">
        <f t="shared" si="127"/>
        <v>0</v>
      </c>
      <c r="H247" s="20">
        <f t="shared" si="188"/>
        <v>0</v>
      </c>
      <c r="I247" s="20">
        <f t="shared" si="188"/>
        <v>0</v>
      </c>
      <c r="J247" s="20">
        <f t="shared" si="128"/>
        <v>0</v>
      </c>
      <c r="K247" s="20">
        <f t="shared" ref="K247" si="189">SUM(K248:K249)</f>
        <v>0</v>
      </c>
      <c r="L247" s="20">
        <f t="shared" si="188"/>
        <v>0</v>
      </c>
      <c r="M247" s="20">
        <f t="shared" si="129"/>
        <v>0</v>
      </c>
      <c r="N247" s="20">
        <f t="shared" ref="N247" si="190">SUM(N248:N249)</f>
        <v>32853</v>
      </c>
      <c r="O247" s="20">
        <f t="shared" si="188"/>
        <v>32853</v>
      </c>
      <c r="P247" s="20">
        <f t="shared" si="130"/>
        <v>0</v>
      </c>
      <c r="Q247" s="20">
        <f t="shared" ref="Q247" si="191">SUM(Q248:Q249)</f>
        <v>0</v>
      </c>
      <c r="R247" s="20">
        <f t="shared" si="188"/>
        <v>0</v>
      </c>
      <c r="S247" s="20">
        <f t="shared" si="131"/>
        <v>0</v>
      </c>
      <c r="T247" s="20">
        <f t="shared" ref="T247" si="192">SUM(T248:T249)</f>
        <v>0</v>
      </c>
      <c r="U247" s="20">
        <f t="shared" si="188"/>
        <v>0</v>
      </c>
      <c r="V247" s="20">
        <f t="shared" si="132"/>
        <v>0</v>
      </c>
      <c r="W247" s="20">
        <f t="shared" ref="W247:X247" si="193">SUM(W248:W249)</f>
        <v>0</v>
      </c>
      <c r="X247" s="20">
        <f t="shared" si="193"/>
        <v>0</v>
      </c>
      <c r="Y247" s="20">
        <f t="shared" si="133"/>
        <v>0</v>
      </c>
      <c r="Z247" s="20">
        <f t="shared" si="188"/>
        <v>0</v>
      </c>
      <c r="AA247" s="20">
        <f t="shared" si="188"/>
        <v>0</v>
      </c>
      <c r="AB247" s="20">
        <f t="shared" si="134"/>
        <v>0</v>
      </c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  <c r="DB247" s="18"/>
      <c r="DC247" s="18"/>
      <c r="DD247" s="18"/>
      <c r="DE247" s="18"/>
      <c r="DF247" s="18"/>
      <c r="DG247" s="18"/>
      <c r="DH247" s="18"/>
      <c r="DI247" s="18"/>
      <c r="DJ247" s="18"/>
      <c r="DK247" s="18"/>
      <c r="DL247" s="18"/>
      <c r="DM247" s="18"/>
      <c r="DN247" s="18"/>
      <c r="DO247" s="18"/>
      <c r="DP247" s="18"/>
      <c r="DQ247" s="18"/>
      <c r="DR247" s="18"/>
      <c r="DS247" s="18"/>
      <c r="DT247" s="18"/>
      <c r="DU247" s="18"/>
      <c r="DV247" s="18"/>
      <c r="DW247" s="18"/>
      <c r="DX247" s="18"/>
      <c r="DY247" s="18"/>
      <c r="DZ247" s="18"/>
      <c r="EA247" s="18"/>
      <c r="EB247" s="18"/>
      <c r="EC247" s="18"/>
      <c r="ED247" s="18"/>
      <c r="EE247" s="18"/>
      <c r="EF247" s="18"/>
      <c r="EG247" s="18"/>
      <c r="EH247" s="18"/>
      <c r="EI247" s="18"/>
      <c r="EJ247" s="18"/>
      <c r="EK247" s="18"/>
      <c r="EL247" s="18"/>
      <c r="EM247" s="18"/>
      <c r="EN247" s="18"/>
      <c r="EO247" s="18"/>
      <c r="EP247" s="18"/>
      <c r="EQ247" s="18"/>
      <c r="ER247" s="18"/>
      <c r="ES247" s="18"/>
      <c r="ET247" s="18"/>
      <c r="EU247" s="18"/>
      <c r="EV247" s="18"/>
      <c r="EW247" s="18"/>
      <c r="EX247" s="18"/>
      <c r="EY247" s="18"/>
      <c r="EZ247" s="18"/>
      <c r="FA247" s="18"/>
      <c r="FB247" s="18"/>
      <c r="FC247" s="18"/>
      <c r="FD247" s="18"/>
      <c r="FE247" s="18"/>
      <c r="FF247" s="18"/>
      <c r="FG247" s="18"/>
      <c r="FH247" s="18"/>
      <c r="FI247" s="18"/>
      <c r="FJ247" s="18"/>
      <c r="FK247" s="18"/>
      <c r="FL247" s="18"/>
      <c r="FM247" s="18"/>
      <c r="FN247" s="18"/>
      <c r="FO247" s="18"/>
      <c r="FP247" s="18"/>
      <c r="FQ247" s="18"/>
      <c r="FR247" s="18"/>
      <c r="FS247" s="18"/>
      <c r="FT247" s="18"/>
      <c r="FU247" s="18"/>
      <c r="FV247" s="18"/>
      <c r="FW247" s="18"/>
      <c r="FX247" s="18"/>
      <c r="FY247" s="18"/>
      <c r="FZ247" s="18"/>
      <c r="GA247" s="18"/>
      <c r="GB247" s="18"/>
      <c r="GC247" s="18"/>
      <c r="GD247" s="18"/>
      <c r="GE247" s="18"/>
      <c r="GF247" s="18"/>
      <c r="GG247" s="18"/>
    </row>
    <row r="248" spans="1:189" s="21" customFormat="1" ht="94.5" x14ac:dyDescent="0.25">
      <c r="A248" s="31" t="s">
        <v>208</v>
      </c>
      <c r="B248" s="27">
        <f t="shared" si="79"/>
        <v>30228</v>
      </c>
      <c r="C248" s="27">
        <f t="shared" si="79"/>
        <v>30228</v>
      </c>
      <c r="D248" s="27">
        <f t="shared" si="141"/>
        <v>0</v>
      </c>
      <c r="E248" s="27"/>
      <c r="F248" s="27"/>
      <c r="G248" s="27">
        <f t="shared" si="127"/>
        <v>0</v>
      </c>
      <c r="H248" s="27"/>
      <c r="I248" s="27"/>
      <c r="J248" s="27">
        <f t="shared" si="128"/>
        <v>0</v>
      </c>
      <c r="K248" s="27"/>
      <c r="L248" s="27"/>
      <c r="M248" s="27">
        <f t="shared" si="129"/>
        <v>0</v>
      </c>
      <c r="N248" s="27">
        <v>30228</v>
      </c>
      <c r="O248" s="27">
        <v>30228</v>
      </c>
      <c r="P248" s="27">
        <f t="shared" si="130"/>
        <v>0</v>
      </c>
      <c r="Q248" s="27"/>
      <c r="R248" s="27"/>
      <c r="S248" s="27">
        <f t="shared" si="131"/>
        <v>0</v>
      </c>
      <c r="T248" s="27"/>
      <c r="U248" s="27"/>
      <c r="V248" s="27">
        <f t="shared" si="132"/>
        <v>0</v>
      </c>
      <c r="W248" s="27"/>
      <c r="X248" s="27"/>
      <c r="Y248" s="27">
        <f t="shared" si="133"/>
        <v>0</v>
      </c>
      <c r="Z248" s="27"/>
      <c r="AA248" s="27"/>
      <c r="AB248" s="27">
        <f t="shared" si="134"/>
        <v>0</v>
      </c>
    </row>
    <row r="249" spans="1:189" s="21" customFormat="1" ht="94.5" x14ac:dyDescent="0.25">
      <c r="A249" s="28" t="s">
        <v>209</v>
      </c>
      <c r="B249" s="24">
        <f t="shared" si="79"/>
        <v>2625</v>
      </c>
      <c r="C249" s="24">
        <f t="shared" si="79"/>
        <v>2625</v>
      </c>
      <c r="D249" s="24">
        <f t="shared" si="141"/>
        <v>0</v>
      </c>
      <c r="E249" s="24"/>
      <c r="F249" s="24"/>
      <c r="G249" s="24">
        <f t="shared" si="127"/>
        <v>0</v>
      </c>
      <c r="H249" s="24"/>
      <c r="I249" s="24"/>
      <c r="J249" s="24">
        <f t="shared" si="128"/>
        <v>0</v>
      </c>
      <c r="K249" s="24"/>
      <c r="L249" s="24"/>
      <c r="M249" s="24">
        <f t="shared" si="129"/>
        <v>0</v>
      </c>
      <c r="N249" s="24">
        <v>2625</v>
      </c>
      <c r="O249" s="24">
        <v>2625</v>
      </c>
      <c r="P249" s="24">
        <f t="shared" si="130"/>
        <v>0</v>
      </c>
      <c r="Q249" s="24"/>
      <c r="R249" s="24"/>
      <c r="S249" s="24">
        <f t="shared" si="131"/>
        <v>0</v>
      </c>
      <c r="T249" s="24"/>
      <c r="U249" s="24"/>
      <c r="V249" s="24">
        <f t="shared" si="132"/>
        <v>0</v>
      </c>
      <c r="W249" s="24"/>
      <c r="X249" s="24"/>
      <c r="Y249" s="24">
        <f t="shared" si="133"/>
        <v>0</v>
      </c>
      <c r="Z249" s="24"/>
      <c r="AA249" s="24"/>
      <c r="AB249" s="24">
        <f t="shared" si="134"/>
        <v>0</v>
      </c>
    </row>
    <row r="250" spans="1:189" s="21" customFormat="1" x14ac:dyDescent="0.25">
      <c r="A250" s="19" t="s">
        <v>156</v>
      </c>
      <c r="B250" s="20">
        <f t="shared" si="79"/>
        <v>188857</v>
      </c>
      <c r="C250" s="20">
        <f t="shared" si="79"/>
        <v>188857</v>
      </c>
      <c r="D250" s="20">
        <f t="shared" si="141"/>
        <v>0</v>
      </c>
      <c r="E250" s="20">
        <f t="shared" ref="E250:AA250" si="194">SUM(E251:E252)</f>
        <v>0</v>
      </c>
      <c r="F250" s="20">
        <f t="shared" si="194"/>
        <v>0</v>
      </c>
      <c r="G250" s="20">
        <f t="shared" si="127"/>
        <v>0</v>
      </c>
      <c r="H250" s="20">
        <f t="shared" si="194"/>
        <v>27000</v>
      </c>
      <c r="I250" s="20">
        <f t="shared" si="194"/>
        <v>27000</v>
      </c>
      <c r="J250" s="20">
        <f t="shared" si="128"/>
        <v>0</v>
      </c>
      <c r="K250" s="20">
        <f t="shared" ref="K250" si="195">SUM(K251:K252)</f>
        <v>0</v>
      </c>
      <c r="L250" s="20">
        <f t="shared" si="194"/>
        <v>0</v>
      </c>
      <c r="M250" s="20">
        <f t="shared" si="129"/>
        <v>0</v>
      </c>
      <c r="N250" s="20">
        <f t="shared" ref="N250" si="196">SUM(N251:N252)</f>
        <v>161857</v>
      </c>
      <c r="O250" s="20">
        <f t="shared" si="194"/>
        <v>161857</v>
      </c>
      <c r="P250" s="20">
        <f t="shared" si="130"/>
        <v>0</v>
      </c>
      <c r="Q250" s="20">
        <f t="shared" ref="Q250" si="197">SUM(Q251:Q252)</f>
        <v>0</v>
      </c>
      <c r="R250" s="20">
        <f t="shared" si="194"/>
        <v>0</v>
      </c>
      <c r="S250" s="20">
        <f t="shared" si="131"/>
        <v>0</v>
      </c>
      <c r="T250" s="20">
        <f t="shared" ref="T250" si="198">SUM(T251:T252)</f>
        <v>0</v>
      </c>
      <c r="U250" s="20">
        <f t="shared" si="194"/>
        <v>0</v>
      </c>
      <c r="V250" s="20">
        <f t="shared" si="132"/>
        <v>0</v>
      </c>
      <c r="W250" s="20">
        <f t="shared" ref="W250:X250" si="199">SUM(W251:W252)</f>
        <v>0</v>
      </c>
      <c r="X250" s="20">
        <f t="shared" si="199"/>
        <v>0</v>
      </c>
      <c r="Y250" s="20">
        <f t="shared" si="133"/>
        <v>0</v>
      </c>
      <c r="Z250" s="20">
        <f t="shared" si="194"/>
        <v>0</v>
      </c>
      <c r="AA250" s="20">
        <f t="shared" si="194"/>
        <v>0</v>
      </c>
      <c r="AB250" s="20">
        <f t="shared" si="134"/>
        <v>0</v>
      </c>
    </row>
    <row r="251" spans="1:189" s="21" customFormat="1" ht="47.25" x14ac:dyDescent="0.25">
      <c r="A251" s="34" t="s">
        <v>210</v>
      </c>
      <c r="B251" s="27">
        <f t="shared" si="79"/>
        <v>27000</v>
      </c>
      <c r="C251" s="27">
        <f t="shared" si="79"/>
        <v>27000</v>
      </c>
      <c r="D251" s="27">
        <f t="shared" si="141"/>
        <v>0</v>
      </c>
      <c r="E251" s="27"/>
      <c r="F251" s="27"/>
      <c r="G251" s="27">
        <f t="shared" si="127"/>
        <v>0</v>
      </c>
      <c r="H251" s="27">
        <v>27000</v>
      </c>
      <c r="I251" s="27">
        <v>27000</v>
      </c>
      <c r="J251" s="27">
        <f t="shared" si="128"/>
        <v>0</v>
      </c>
      <c r="K251" s="27"/>
      <c r="L251" s="27"/>
      <c r="M251" s="27">
        <f t="shared" si="129"/>
        <v>0</v>
      </c>
      <c r="N251" s="27"/>
      <c r="O251" s="27"/>
      <c r="P251" s="27">
        <f t="shared" si="130"/>
        <v>0</v>
      </c>
      <c r="Q251" s="27"/>
      <c r="R251" s="27"/>
      <c r="S251" s="27">
        <f t="shared" si="131"/>
        <v>0</v>
      </c>
      <c r="T251" s="27"/>
      <c r="U251" s="27"/>
      <c r="V251" s="27">
        <f t="shared" si="132"/>
        <v>0</v>
      </c>
      <c r="W251" s="27"/>
      <c r="X251" s="27"/>
      <c r="Y251" s="27">
        <f t="shared" si="133"/>
        <v>0</v>
      </c>
      <c r="Z251" s="27"/>
      <c r="AA251" s="27"/>
      <c r="AB251" s="27">
        <f t="shared" si="134"/>
        <v>0</v>
      </c>
    </row>
    <row r="252" spans="1:189" s="21" customFormat="1" ht="78.75" x14ac:dyDescent="0.25">
      <c r="A252" s="31" t="s">
        <v>211</v>
      </c>
      <c r="B252" s="27">
        <f t="shared" si="79"/>
        <v>161857</v>
      </c>
      <c r="C252" s="27">
        <f t="shared" si="79"/>
        <v>161857</v>
      </c>
      <c r="D252" s="27">
        <f t="shared" si="141"/>
        <v>0</v>
      </c>
      <c r="E252" s="27"/>
      <c r="F252" s="27"/>
      <c r="G252" s="27">
        <f t="shared" si="127"/>
        <v>0</v>
      </c>
      <c r="H252" s="27"/>
      <c r="I252" s="27"/>
      <c r="J252" s="27">
        <f t="shared" si="128"/>
        <v>0</v>
      </c>
      <c r="K252" s="27"/>
      <c r="L252" s="27"/>
      <c r="M252" s="27">
        <f t="shared" si="129"/>
        <v>0</v>
      </c>
      <c r="N252" s="27">
        <v>161857</v>
      </c>
      <c r="O252" s="27">
        <v>161857</v>
      </c>
      <c r="P252" s="27">
        <f t="shared" si="130"/>
        <v>0</v>
      </c>
      <c r="Q252" s="27"/>
      <c r="R252" s="27"/>
      <c r="S252" s="27">
        <f t="shared" si="131"/>
        <v>0</v>
      </c>
      <c r="T252" s="27"/>
      <c r="U252" s="27"/>
      <c r="V252" s="27">
        <f t="shared" si="132"/>
        <v>0</v>
      </c>
      <c r="W252" s="27"/>
      <c r="X252" s="27"/>
      <c r="Y252" s="27">
        <f t="shared" si="133"/>
        <v>0</v>
      </c>
      <c r="Z252" s="27"/>
      <c r="AA252" s="27"/>
      <c r="AB252" s="27">
        <f t="shared" si="134"/>
        <v>0</v>
      </c>
    </row>
    <row r="253" spans="1:189" s="21" customFormat="1" x14ac:dyDescent="0.25">
      <c r="A253" s="19" t="s">
        <v>212</v>
      </c>
      <c r="B253" s="20">
        <f t="shared" si="79"/>
        <v>24561</v>
      </c>
      <c r="C253" s="20">
        <f t="shared" si="79"/>
        <v>24561</v>
      </c>
      <c r="D253" s="20">
        <f t="shared" si="141"/>
        <v>0</v>
      </c>
      <c r="E253" s="20">
        <f t="shared" ref="E253:AA253" si="200">SUM(E254:E254)</f>
        <v>0</v>
      </c>
      <c r="F253" s="20">
        <f t="shared" si="200"/>
        <v>0</v>
      </c>
      <c r="G253" s="20">
        <f t="shared" si="127"/>
        <v>0</v>
      </c>
      <c r="H253" s="20">
        <f t="shared" si="200"/>
        <v>0</v>
      </c>
      <c r="I253" s="20">
        <f t="shared" si="200"/>
        <v>0</v>
      </c>
      <c r="J253" s="20">
        <f t="shared" si="128"/>
        <v>0</v>
      </c>
      <c r="K253" s="20">
        <f t="shared" si="200"/>
        <v>0</v>
      </c>
      <c r="L253" s="20">
        <f t="shared" si="200"/>
        <v>0</v>
      </c>
      <c r="M253" s="20">
        <f t="shared" si="129"/>
        <v>0</v>
      </c>
      <c r="N253" s="20">
        <f t="shared" si="200"/>
        <v>24561</v>
      </c>
      <c r="O253" s="20">
        <f t="shared" si="200"/>
        <v>24561</v>
      </c>
      <c r="P253" s="20">
        <f t="shared" si="130"/>
        <v>0</v>
      </c>
      <c r="Q253" s="20">
        <f t="shared" si="200"/>
        <v>0</v>
      </c>
      <c r="R253" s="20">
        <f t="shared" si="200"/>
        <v>0</v>
      </c>
      <c r="S253" s="20">
        <f t="shared" si="131"/>
        <v>0</v>
      </c>
      <c r="T253" s="20">
        <f t="shared" si="200"/>
        <v>0</v>
      </c>
      <c r="U253" s="20">
        <f t="shared" si="200"/>
        <v>0</v>
      </c>
      <c r="V253" s="20">
        <f t="shared" si="132"/>
        <v>0</v>
      </c>
      <c r="W253" s="20">
        <f t="shared" si="200"/>
        <v>0</v>
      </c>
      <c r="X253" s="20">
        <f t="shared" si="200"/>
        <v>0</v>
      </c>
      <c r="Y253" s="20">
        <f t="shared" si="133"/>
        <v>0</v>
      </c>
      <c r="Z253" s="20">
        <f t="shared" si="200"/>
        <v>0</v>
      </c>
      <c r="AA253" s="20">
        <f t="shared" si="200"/>
        <v>0</v>
      </c>
      <c r="AB253" s="20">
        <f t="shared" si="134"/>
        <v>0</v>
      </c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/>
      <c r="CO253" s="18"/>
      <c r="CP253" s="18"/>
      <c r="CQ253" s="18"/>
      <c r="CR253" s="18"/>
      <c r="CS253" s="18"/>
      <c r="CT253" s="18"/>
      <c r="CU253" s="18"/>
      <c r="CV253" s="18"/>
      <c r="CW253" s="18"/>
      <c r="CX253" s="18"/>
      <c r="CY253" s="18"/>
      <c r="CZ253" s="18"/>
      <c r="DA253" s="18"/>
      <c r="DB253" s="18"/>
      <c r="DC253" s="18"/>
      <c r="DD253" s="18"/>
      <c r="DE253" s="18"/>
      <c r="DF253" s="18"/>
      <c r="DG253" s="18"/>
      <c r="DH253" s="18"/>
      <c r="DI253" s="18"/>
      <c r="DJ253" s="18"/>
      <c r="DK253" s="18"/>
      <c r="DL253" s="18"/>
      <c r="DM253" s="18"/>
      <c r="DN253" s="18"/>
      <c r="DO253" s="18"/>
      <c r="DP253" s="18"/>
      <c r="DQ253" s="18"/>
      <c r="DR253" s="18"/>
      <c r="DS253" s="18"/>
      <c r="DT253" s="18"/>
      <c r="DU253" s="18"/>
      <c r="DV253" s="18"/>
      <c r="DW253" s="18"/>
      <c r="DX253" s="18"/>
      <c r="DY253" s="18"/>
      <c r="DZ253" s="18"/>
      <c r="EA253" s="18"/>
      <c r="EB253" s="18"/>
      <c r="EC253" s="18"/>
      <c r="ED253" s="18"/>
      <c r="EE253" s="18"/>
      <c r="EF253" s="18"/>
      <c r="EG253" s="18"/>
      <c r="EH253" s="18"/>
      <c r="EI253" s="18"/>
      <c r="EJ253" s="18"/>
      <c r="EK253" s="18"/>
      <c r="EL253" s="18"/>
      <c r="EM253" s="18"/>
      <c r="EN253" s="18"/>
      <c r="EO253" s="18"/>
      <c r="EP253" s="18"/>
      <c r="EQ253" s="18"/>
      <c r="ER253" s="18"/>
      <c r="ES253" s="18"/>
      <c r="ET253" s="18"/>
      <c r="EU253" s="18"/>
      <c r="EV253" s="18"/>
      <c r="EW253" s="18"/>
      <c r="EX253" s="18"/>
      <c r="EY253" s="18"/>
      <c r="EZ253" s="18"/>
      <c r="FA253" s="18"/>
      <c r="FB253" s="18"/>
      <c r="FC253" s="18"/>
      <c r="FD253" s="18"/>
      <c r="FE253" s="18"/>
      <c r="FF253" s="18"/>
      <c r="FG253" s="18"/>
      <c r="FH253" s="18"/>
      <c r="FI253" s="18"/>
      <c r="FJ253" s="18"/>
      <c r="FK253" s="18"/>
      <c r="FL253" s="18"/>
      <c r="FM253" s="18"/>
      <c r="FN253" s="18"/>
      <c r="FO253" s="18"/>
      <c r="FP253" s="18"/>
      <c r="FQ253" s="18"/>
      <c r="FR253" s="18"/>
      <c r="FS253" s="18"/>
      <c r="FT253" s="18"/>
      <c r="FU253" s="18"/>
      <c r="FV253" s="18"/>
      <c r="FW253" s="18"/>
      <c r="FX253" s="18"/>
      <c r="FY253" s="18"/>
      <c r="FZ253" s="18"/>
      <c r="GA253" s="18"/>
      <c r="GB253" s="18"/>
      <c r="GC253" s="18"/>
      <c r="GD253" s="18"/>
      <c r="GE253" s="18"/>
      <c r="GF253" s="18"/>
      <c r="GG253" s="18"/>
    </row>
    <row r="254" spans="1:189" s="21" customFormat="1" ht="78.75" x14ac:dyDescent="0.25">
      <c r="A254" s="26" t="s">
        <v>213</v>
      </c>
      <c r="B254" s="27">
        <f t="shared" si="79"/>
        <v>24561</v>
      </c>
      <c r="C254" s="27">
        <f t="shared" si="79"/>
        <v>24561</v>
      </c>
      <c r="D254" s="27">
        <f t="shared" si="141"/>
        <v>0</v>
      </c>
      <c r="E254" s="27"/>
      <c r="F254" s="27"/>
      <c r="G254" s="27">
        <f t="shared" si="127"/>
        <v>0</v>
      </c>
      <c r="H254" s="27"/>
      <c r="I254" s="27"/>
      <c r="J254" s="27">
        <f t="shared" si="128"/>
        <v>0</v>
      </c>
      <c r="K254" s="27"/>
      <c r="L254" s="27"/>
      <c r="M254" s="27">
        <f t="shared" si="129"/>
        <v>0</v>
      </c>
      <c r="N254" s="27">
        <v>24561</v>
      </c>
      <c r="O254" s="27">
        <v>24561</v>
      </c>
      <c r="P254" s="27">
        <f t="shared" si="130"/>
        <v>0</v>
      </c>
      <c r="Q254" s="27"/>
      <c r="R254" s="27"/>
      <c r="S254" s="27">
        <f t="shared" si="131"/>
        <v>0</v>
      </c>
      <c r="T254" s="27"/>
      <c r="U254" s="27"/>
      <c r="V254" s="27">
        <f t="shared" si="132"/>
        <v>0</v>
      </c>
      <c r="W254" s="27"/>
      <c r="X254" s="27"/>
      <c r="Y254" s="27">
        <f t="shared" si="133"/>
        <v>0</v>
      </c>
      <c r="Z254" s="27"/>
      <c r="AA254" s="27"/>
      <c r="AB254" s="27">
        <f t="shared" si="134"/>
        <v>0</v>
      </c>
      <c r="FN254" s="18"/>
      <c r="FO254" s="18"/>
      <c r="FP254" s="18"/>
      <c r="FQ254" s="18"/>
      <c r="FR254" s="18"/>
      <c r="FS254" s="18"/>
      <c r="FT254" s="18"/>
      <c r="FU254" s="18"/>
      <c r="FV254" s="18"/>
      <c r="FW254" s="18"/>
      <c r="FX254" s="18"/>
      <c r="FY254" s="18"/>
      <c r="FZ254" s="18"/>
      <c r="GA254" s="18"/>
      <c r="GB254" s="18"/>
      <c r="GC254" s="18"/>
      <c r="GD254" s="18"/>
      <c r="GE254" s="18"/>
      <c r="GF254" s="18"/>
      <c r="GG254" s="18"/>
    </row>
    <row r="255" spans="1:189" s="21" customFormat="1" ht="31.5" x14ac:dyDescent="0.25">
      <c r="A255" s="19" t="s">
        <v>61</v>
      </c>
      <c r="B255" s="20">
        <f t="shared" si="79"/>
        <v>6488474</v>
      </c>
      <c r="C255" s="20">
        <f t="shared" si="79"/>
        <v>6505556</v>
      </c>
      <c r="D255" s="20">
        <f t="shared" si="141"/>
        <v>22082</v>
      </c>
      <c r="E255" s="20">
        <f>SUM(E256,E259,E263,E270,E267,E284)</f>
        <v>388303</v>
      </c>
      <c r="F255" s="20">
        <f>SUM(F256,F259,F263,F270,F267,F284)</f>
        <v>388303</v>
      </c>
      <c r="G255" s="20">
        <f t="shared" si="127"/>
        <v>0</v>
      </c>
      <c r="H255" s="20">
        <f t="shared" ref="H255:AA255" si="201">SUM(H256,H259,H263,H270,H267,H284)</f>
        <v>282982</v>
      </c>
      <c r="I255" s="20">
        <f t="shared" si="201"/>
        <v>282982</v>
      </c>
      <c r="J255" s="20">
        <f t="shared" si="128"/>
        <v>0</v>
      </c>
      <c r="K255" s="20">
        <f t="shared" ref="K255" si="202">SUM(K256,K259,K263,K270,K267,K284)</f>
        <v>220904</v>
      </c>
      <c r="L255" s="20">
        <f t="shared" si="201"/>
        <v>237986</v>
      </c>
      <c r="M255" s="20">
        <f t="shared" si="129"/>
        <v>17082</v>
      </c>
      <c r="N255" s="20">
        <f t="shared" ref="N255" si="203">SUM(N256,N259,N263,N270,N267,N284)</f>
        <v>1413680</v>
      </c>
      <c r="O255" s="20">
        <f t="shared" si="201"/>
        <v>1413680</v>
      </c>
      <c r="P255" s="20">
        <f t="shared" si="130"/>
        <v>0</v>
      </c>
      <c r="Q255" s="20">
        <f t="shared" ref="Q255" si="204">SUM(Q256,Q259,Q263,Q270,Q267,Q284)</f>
        <v>0</v>
      </c>
      <c r="R255" s="20">
        <f t="shared" si="201"/>
        <v>0</v>
      </c>
      <c r="S255" s="20">
        <f t="shared" si="131"/>
        <v>0</v>
      </c>
      <c r="T255" s="20">
        <f t="shared" ref="T255" si="205">SUM(T256,T259,T263,T270,T267,T284)</f>
        <v>3672605</v>
      </c>
      <c r="U255" s="20">
        <f t="shared" si="201"/>
        <v>3672605</v>
      </c>
      <c r="V255" s="20">
        <f t="shared" si="132"/>
        <v>0</v>
      </c>
      <c r="W255" s="20">
        <f t="shared" ref="W255:X255" si="206">SUM(W256,W259,W263,W270,W267,W284)</f>
        <v>0</v>
      </c>
      <c r="X255" s="20">
        <f t="shared" si="206"/>
        <v>5000</v>
      </c>
      <c r="Y255" s="20">
        <f t="shared" si="133"/>
        <v>5000</v>
      </c>
      <c r="Z255" s="20">
        <f t="shared" si="201"/>
        <v>510000</v>
      </c>
      <c r="AA255" s="20">
        <f t="shared" si="201"/>
        <v>510000</v>
      </c>
      <c r="AB255" s="20">
        <f t="shared" si="134"/>
        <v>0</v>
      </c>
    </row>
    <row r="256" spans="1:189" s="18" customFormat="1" x14ac:dyDescent="0.25">
      <c r="A256" s="19" t="s">
        <v>142</v>
      </c>
      <c r="B256" s="20">
        <f t="shared" si="79"/>
        <v>2994</v>
      </c>
      <c r="C256" s="20">
        <f t="shared" si="79"/>
        <v>2994</v>
      </c>
      <c r="D256" s="20">
        <f t="shared" si="141"/>
        <v>0</v>
      </c>
      <c r="E256" s="20">
        <f>SUM(E257:E258)</f>
        <v>0</v>
      </c>
      <c r="F256" s="20">
        <f>SUM(F257:F258)</f>
        <v>0</v>
      </c>
      <c r="G256" s="20">
        <f t="shared" si="127"/>
        <v>0</v>
      </c>
      <c r="H256" s="20">
        <f>SUM(H257:H258)</f>
        <v>0</v>
      </c>
      <c r="I256" s="20">
        <f>SUM(I257:I258)</f>
        <v>0</v>
      </c>
      <c r="J256" s="20">
        <f t="shared" si="128"/>
        <v>0</v>
      </c>
      <c r="K256" s="20">
        <f>SUM(K257:K258)</f>
        <v>650</v>
      </c>
      <c r="L256" s="20">
        <f>SUM(L257:L258)</f>
        <v>650</v>
      </c>
      <c r="M256" s="20">
        <f t="shared" si="129"/>
        <v>0</v>
      </c>
      <c r="N256" s="20">
        <f>SUM(N257:N258)</f>
        <v>2344</v>
      </c>
      <c r="O256" s="20">
        <f>SUM(O257:O258)</f>
        <v>2344</v>
      </c>
      <c r="P256" s="20">
        <f t="shared" si="130"/>
        <v>0</v>
      </c>
      <c r="Q256" s="20">
        <f>SUM(Q257:Q258)</f>
        <v>0</v>
      </c>
      <c r="R256" s="20">
        <f>SUM(R257:R258)</f>
        <v>0</v>
      </c>
      <c r="S256" s="20">
        <f t="shared" si="131"/>
        <v>0</v>
      </c>
      <c r="T256" s="20">
        <f>SUM(T257:T258)</f>
        <v>0</v>
      </c>
      <c r="U256" s="20">
        <f>SUM(U257:U258)</f>
        <v>0</v>
      </c>
      <c r="V256" s="20">
        <f t="shared" si="132"/>
        <v>0</v>
      </c>
      <c r="W256" s="20">
        <f>SUM(W257:W258)</f>
        <v>0</v>
      </c>
      <c r="X256" s="20">
        <f>SUM(X257:X258)</f>
        <v>0</v>
      </c>
      <c r="Y256" s="20">
        <f t="shared" si="133"/>
        <v>0</v>
      </c>
      <c r="Z256" s="20">
        <f>SUM(Z257:Z258)</f>
        <v>0</v>
      </c>
      <c r="AA256" s="20">
        <f>SUM(AA257:AA258)</f>
        <v>0</v>
      </c>
      <c r="AB256" s="20">
        <f t="shared" si="134"/>
        <v>0</v>
      </c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  <c r="CJ256" s="21"/>
      <c r="CK256" s="21"/>
      <c r="CL256" s="21"/>
      <c r="CM256" s="21"/>
      <c r="CN256" s="21"/>
      <c r="CO256" s="21"/>
      <c r="CP256" s="21"/>
      <c r="CQ256" s="21"/>
      <c r="CR256" s="21"/>
      <c r="CS256" s="21"/>
      <c r="CT256" s="21"/>
      <c r="CU256" s="21"/>
      <c r="CV256" s="21"/>
      <c r="CW256" s="21"/>
      <c r="CX256" s="21"/>
      <c r="CY256" s="21"/>
      <c r="CZ256" s="21"/>
      <c r="DA256" s="21"/>
      <c r="DB256" s="21"/>
      <c r="DC256" s="21"/>
      <c r="DD256" s="21"/>
      <c r="DE256" s="21"/>
      <c r="DF256" s="21"/>
      <c r="DG256" s="21"/>
      <c r="DH256" s="21"/>
      <c r="DI256" s="21"/>
      <c r="DJ256" s="21"/>
      <c r="DK256" s="21"/>
      <c r="DL256" s="21"/>
      <c r="DM256" s="21"/>
      <c r="DN256" s="21"/>
      <c r="DO256" s="21"/>
      <c r="DP256" s="21"/>
      <c r="DQ256" s="21"/>
      <c r="DR256" s="21"/>
      <c r="DS256" s="21"/>
      <c r="DT256" s="21"/>
      <c r="DU256" s="21"/>
      <c r="DV256" s="21"/>
      <c r="DW256" s="21"/>
      <c r="DX256" s="21"/>
      <c r="DY256" s="21"/>
      <c r="DZ256" s="21"/>
      <c r="EA256" s="21"/>
      <c r="EB256" s="21"/>
      <c r="EC256" s="21"/>
      <c r="ED256" s="21"/>
      <c r="EE256" s="21"/>
      <c r="EF256" s="21"/>
      <c r="EG256" s="21"/>
      <c r="EH256" s="21"/>
      <c r="EI256" s="21"/>
      <c r="EJ256" s="21"/>
      <c r="EK256" s="21"/>
      <c r="EL256" s="21"/>
      <c r="EM256" s="21"/>
      <c r="EN256" s="21"/>
      <c r="EO256" s="21"/>
      <c r="EP256" s="21"/>
      <c r="EQ256" s="21"/>
      <c r="ER256" s="21"/>
      <c r="ES256" s="21"/>
      <c r="ET256" s="21"/>
      <c r="EU256" s="21"/>
      <c r="EV256" s="21"/>
      <c r="EW256" s="21"/>
      <c r="EX256" s="21"/>
      <c r="EY256" s="21"/>
      <c r="EZ256" s="21"/>
      <c r="FA256" s="21"/>
      <c r="FB256" s="21"/>
      <c r="FC256" s="21"/>
      <c r="FD256" s="21"/>
      <c r="FE256" s="21"/>
      <c r="FF256" s="21"/>
      <c r="FG256" s="21"/>
      <c r="FH256" s="21"/>
      <c r="FI256" s="21"/>
      <c r="FJ256" s="21"/>
      <c r="FK256" s="21"/>
      <c r="FL256" s="21"/>
      <c r="FM256" s="21"/>
      <c r="FN256" s="21"/>
      <c r="FO256" s="21"/>
      <c r="FP256" s="21"/>
      <c r="FQ256" s="21"/>
      <c r="FR256" s="21"/>
      <c r="FS256" s="21"/>
      <c r="FT256" s="21"/>
      <c r="FU256" s="21"/>
      <c r="FV256" s="21"/>
      <c r="FW256" s="21"/>
      <c r="FX256" s="21"/>
      <c r="FY256" s="21"/>
      <c r="FZ256" s="21"/>
      <c r="GA256" s="21"/>
      <c r="GB256" s="21"/>
      <c r="GC256" s="21"/>
      <c r="GD256" s="21"/>
      <c r="GE256" s="21"/>
      <c r="GF256" s="21"/>
      <c r="GG256" s="21"/>
    </row>
    <row r="257" spans="1:189" s="21" customFormat="1" ht="31.5" x14ac:dyDescent="0.25">
      <c r="A257" s="34" t="s">
        <v>214</v>
      </c>
      <c r="B257" s="27">
        <f t="shared" si="79"/>
        <v>650</v>
      </c>
      <c r="C257" s="27">
        <f t="shared" si="79"/>
        <v>650</v>
      </c>
      <c r="D257" s="27">
        <f t="shared" si="141"/>
        <v>0</v>
      </c>
      <c r="E257" s="27"/>
      <c r="F257" s="27"/>
      <c r="G257" s="27">
        <f t="shared" si="127"/>
        <v>0</v>
      </c>
      <c r="H257" s="27"/>
      <c r="I257" s="27"/>
      <c r="J257" s="27">
        <f t="shared" si="128"/>
        <v>0</v>
      </c>
      <c r="K257" s="27">
        <v>650</v>
      </c>
      <c r="L257" s="27">
        <v>650</v>
      </c>
      <c r="M257" s="27">
        <f t="shared" si="129"/>
        <v>0</v>
      </c>
      <c r="N257" s="27"/>
      <c r="O257" s="27"/>
      <c r="P257" s="27">
        <f t="shared" si="130"/>
        <v>0</v>
      </c>
      <c r="Q257" s="27"/>
      <c r="R257" s="27"/>
      <c r="S257" s="27">
        <f t="shared" si="131"/>
        <v>0</v>
      </c>
      <c r="T257" s="27"/>
      <c r="U257" s="27"/>
      <c r="V257" s="27">
        <f t="shared" si="132"/>
        <v>0</v>
      </c>
      <c r="W257" s="27"/>
      <c r="X257" s="27"/>
      <c r="Y257" s="27">
        <f t="shared" si="133"/>
        <v>0</v>
      </c>
      <c r="Z257" s="27"/>
      <c r="AA257" s="27"/>
      <c r="AB257" s="27">
        <f t="shared" si="134"/>
        <v>0</v>
      </c>
    </row>
    <row r="258" spans="1:189" s="21" customFormat="1" ht="63" x14ac:dyDescent="0.25">
      <c r="A258" s="31" t="s">
        <v>215</v>
      </c>
      <c r="B258" s="27">
        <f t="shared" si="79"/>
        <v>2344</v>
      </c>
      <c r="C258" s="27">
        <f t="shared" si="79"/>
        <v>2344</v>
      </c>
      <c r="D258" s="27">
        <f t="shared" si="141"/>
        <v>0</v>
      </c>
      <c r="E258" s="27"/>
      <c r="F258" s="27"/>
      <c r="G258" s="27">
        <f t="shared" si="127"/>
        <v>0</v>
      </c>
      <c r="H258" s="27"/>
      <c r="I258" s="27"/>
      <c r="J258" s="27">
        <f t="shared" si="128"/>
        <v>0</v>
      </c>
      <c r="K258" s="27"/>
      <c r="L258" s="27"/>
      <c r="M258" s="27">
        <f t="shared" si="129"/>
        <v>0</v>
      </c>
      <c r="N258" s="27">
        <v>2344</v>
      </c>
      <c r="O258" s="27">
        <v>2344</v>
      </c>
      <c r="P258" s="27">
        <f t="shared" si="130"/>
        <v>0</v>
      </c>
      <c r="Q258" s="27"/>
      <c r="R258" s="27"/>
      <c r="S258" s="27">
        <f t="shared" si="131"/>
        <v>0</v>
      </c>
      <c r="T258" s="27"/>
      <c r="U258" s="27"/>
      <c r="V258" s="27">
        <f t="shared" si="132"/>
        <v>0</v>
      </c>
      <c r="W258" s="27"/>
      <c r="X258" s="27"/>
      <c r="Y258" s="27">
        <f t="shared" si="133"/>
        <v>0</v>
      </c>
      <c r="Z258" s="27"/>
      <c r="AA258" s="27"/>
      <c r="AB258" s="27">
        <f t="shared" si="134"/>
        <v>0</v>
      </c>
    </row>
    <row r="259" spans="1:189" s="18" customFormat="1" ht="31.5" x14ac:dyDescent="0.25">
      <c r="A259" s="19" t="s">
        <v>149</v>
      </c>
      <c r="B259" s="20">
        <f t="shared" si="79"/>
        <v>357000</v>
      </c>
      <c r="C259" s="20">
        <f t="shared" si="79"/>
        <v>362000</v>
      </c>
      <c r="D259" s="20">
        <f t="shared" si="141"/>
        <v>10000</v>
      </c>
      <c r="E259" s="20">
        <f t="shared" ref="E259:AA259" si="207">SUM(E260:E262)</f>
        <v>0</v>
      </c>
      <c r="F259" s="20">
        <f t="shared" si="207"/>
        <v>0</v>
      </c>
      <c r="G259" s="20">
        <f t="shared" si="127"/>
        <v>0</v>
      </c>
      <c r="H259" s="20">
        <f t="shared" si="207"/>
        <v>0</v>
      </c>
      <c r="I259" s="20">
        <f t="shared" si="207"/>
        <v>0</v>
      </c>
      <c r="J259" s="20">
        <f t="shared" si="128"/>
        <v>0</v>
      </c>
      <c r="K259" s="20">
        <f t="shared" ref="K259" si="208">SUM(K260:K262)</f>
        <v>37000</v>
      </c>
      <c r="L259" s="20">
        <f t="shared" si="207"/>
        <v>42000</v>
      </c>
      <c r="M259" s="20">
        <f t="shared" si="129"/>
        <v>5000</v>
      </c>
      <c r="N259" s="20">
        <f t="shared" ref="N259" si="209">SUM(N260:N262)</f>
        <v>320000</v>
      </c>
      <c r="O259" s="20">
        <f t="shared" si="207"/>
        <v>320000</v>
      </c>
      <c r="P259" s="20">
        <f t="shared" si="130"/>
        <v>0</v>
      </c>
      <c r="Q259" s="20">
        <f t="shared" ref="Q259" si="210">SUM(Q260:Q262)</f>
        <v>0</v>
      </c>
      <c r="R259" s="20">
        <f t="shared" si="207"/>
        <v>0</v>
      </c>
      <c r="S259" s="20">
        <f t="shared" si="131"/>
        <v>0</v>
      </c>
      <c r="T259" s="20">
        <f t="shared" ref="T259" si="211">SUM(T260:T262)</f>
        <v>0</v>
      </c>
      <c r="U259" s="20">
        <f t="shared" si="207"/>
        <v>0</v>
      </c>
      <c r="V259" s="20">
        <f t="shared" si="132"/>
        <v>0</v>
      </c>
      <c r="W259" s="20">
        <f t="shared" ref="W259:X259" si="212">SUM(W260:W262)</f>
        <v>0</v>
      </c>
      <c r="X259" s="20">
        <f t="shared" si="212"/>
        <v>5000</v>
      </c>
      <c r="Y259" s="20">
        <f t="shared" si="133"/>
        <v>5000</v>
      </c>
      <c r="Z259" s="20">
        <f t="shared" si="207"/>
        <v>0</v>
      </c>
      <c r="AA259" s="20">
        <f t="shared" si="207"/>
        <v>0</v>
      </c>
      <c r="AB259" s="20">
        <f t="shared" si="134"/>
        <v>0</v>
      </c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  <c r="CR259" s="21"/>
      <c r="CS259" s="21"/>
      <c r="CT259" s="21"/>
      <c r="CU259" s="21"/>
      <c r="CV259" s="21"/>
      <c r="CW259" s="21"/>
      <c r="CX259" s="21"/>
      <c r="CY259" s="21"/>
      <c r="CZ259" s="21"/>
      <c r="DA259" s="21"/>
      <c r="DB259" s="21"/>
      <c r="DC259" s="21"/>
      <c r="DD259" s="21"/>
      <c r="DE259" s="21"/>
      <c r="DF259" s="21"/>
      <c r="DG259" s="21"/>
      <c r="DH259" s="21"/>
      <c r="DI259" s="21"/>
      <c r="DJ259" s="21"/>
      <c r="DK259" s="21"/>
      <c r="DL259" s="21"/>
      <c r="DM259" s="21"/>
      <c r="DN259" s="21"/>
      <c r="DO259" s="21"/>
      <c r="DP259" s="21"/>
      <c r="DQ259" s="21"/>
      <c r="DR259" s="21"/>
      <c r="DS259" s="21"/>
      <c r="DT259" s="21"/>
      <c r="DU259" s="21"/>
      <c r="DV259" s="21"/>
      <c r="DW259" s="21"/>
      <c r="DX259" s="21"/>
      <c r="DY259" s="21"/>
      <c r="DZ259" s="21"/>
      <c r="EA259" s="21"/>
      <c r="EB259" s="21"/>
      <c r="EC259" s="21"/>
      <c r="ED259" s="21"/>
      <c r="EE259" s="21"/>
      <c r="EF259" s="21"/>
      <c r="EG259" s="21"/>
      <c r="EH259" s="21"/>
      <c r="EI259" s="21"/>
      <c r="EJ259" s="21"/>
      <c r="EK259" s="21"/>
      <c r="EL259" s="21"/>
      <c r="EM259" s="21"/>
      <c r="EN259" s="21"/>
      <c r="EO259" s="21"/>
      <c r="EP259" s="21"/>
      <c r="EQ259" s="21"/>
      <c r="ER259" s="21"/>
      <c r="ES259" s="21"/>
      <c r="ET259" s="21"/>
      <c r="EU259" s="21"/>
      <c r="EV259" s="21"/>
      <c r="EW259" s="21"/>
      <c r="EX259" s="21"/>
      <c r="EY259" s="21"/>
      <c r="EZ259" s="21"/>
      <c r="FA259" s="21"/>
      <c r="FB259" s="21"/>
      <c r="FC259" s="21"/>
      <c r="FD259" s="21"/>
      <c r="FE259" s="21"/>
      <c r="FF259" s="21"/>
      <c r="FG259" s="21"/>
      <c r="FH259" s="21"/>
      <c r="FI259" s="21"/>
      <c r="FJ259" s="21"/>
      <c r="FK259" s="21"/>
      <c r="FL259" s="21"/>
      <c r="FM259" s="21"/>
      <c r="FN259" s="21"/>
      <c r="FO259" s="21"/>
      <c r="FP259" s="21"/>
      <c r="FQ259" s="21"/>
      <c r="FR259" s="21"/>
      <c r="FS259" s="21"/>
      <c r="FT259" s="21"/>
      <c r="FU259" s="21"/>
      <c r="FV259" s="21"/>
      <c r="FW259" s="21"/>
      <c r="FX259" s="21"/>
      <c r="FY259" s="21"/>
      <c r="FZ259" s="21"/>
      <c r="GA259" s="21"/>
      <c r="GB259" s="21"/>
      <c r="GC259" s="21"/>
      <c r="GD259" s="21"/>
      <c r="GE259" s="21"/>
      <c r="GF259" s="21"/>
      <c r="GG259" s="21"/>
    </row>
    <row r="260" spans="1:189" s="21" customFormat="1" ht="63" x14ac:dyDescent="0.25">
      <c r="A260" s="34" t="s">
        <v>216</v>
      </c>
      <c r="B260" s="27">
        <f t="shared" si="79"/>
        <v>37000</v>
      </c>
      <c r="C260" s="27">
        <f t="shared" si="79"/>
        <v>37000</v>
      </c>
      <c r="D260" s="27">
        <f t="shared" si="141"/>
        <v>0</v>
      </c>
      <c r="E260" s="27"/>
      <c r="F260" s="27"/>
      <c r="G260" s="27">
        <f t="shared" si="127"/>
        <v>0</v>
      </c>
      <c r="H260" s="27"/>
      <c r="I260" s="27"/>
      <c r="J260" s="27">
        <f t="shared" si="128"/>
        <v>0</v>
      </c>
      <c r="K260" s="27">
        <v>37000</v>
      </c>
      <c r="L260" s="27">
        <v>37000</v>
      </c>
      <c r="M260" s="27">
        <f t="shared" si="129"/>
        <v>0</v>
      </c>
      <c r="N260" s="27"/>
      <c r="O260" s="27"/>
      <c r="P260" s="27">
        <f t="shared" si="130"/>
        <v>0</v>
      </c>
      <c r="Q260" s="27"/>
      <c r="R260" s="27"/>
      <c r="S260" s="27">
        <f t="shared" si="131"/>
        <v>0</v>
      </c>
      <c r="T260" s="27"/>
      <c r="U260" s="27"/>
      <c r="V260" s="27">
        <f t="shared" si="132"/>
        <v>0</v>
      </c>
      <c r="W260" s="27"/>
      <c r="X260" s="27"/>
      <c r="Y260" s="27">
        <f t="shared" si="133"/>
        <v>0</v>
      </c>
      <c r="Z260" s="27"/>
      <c r="AA260" s="27"/>
      <c r="AB260" s="27">
        <f t="shared" si="134"/>
        <v>0</v>
      </c>
    </row>
    <row r="261" spans="1:189" s="21" customFormat="1" ht="31.5" x14ac:dyDescent="0.25">
      <c r="A261" s="34" t="s">
        <v>217</v>
      </c>
      <c r="B261" s="27">
        <f>E261+H261+K261+N261+Q261+T261+Z261</f>
        <v>0</v>
      </c>
      <c r="C261" s="27">
        <f>F261+I261+L261+O261+R261+U261+AA261</f>
        <v>5000</v>
      </c>
      <c r="D261" s="27">
        <f t="shared" si="141"/>
        <v>10000</v>
      </c>
      <c r="E261" s="27"/>
      <c r="F261" s="27"/>
      <c r="G261" s="27">
        <f>F261-E261</f>
        <v>0</v>
      </c>
      <c r="H261" s="27"/>
      <c r="I261" s="27"/>
      <c r="J261" s="27">
        <f>I261-H261</f>
        <v>0</v>
      </c>
      <c r="K261" s="27"/>
      <c r="L261" s="27">
        <v>5000</v>
      </c>
      <c r="M261" s="27">
        <f>L261-K261</f>
        <v>5000</v>
      </c>
      <c r="N261" s="27"/>
      <c r="O261" s="27"/>
      <c r="P261" s="27">
        <f>O261-N261</f>
        <v>0</v>
      </c>
      <c r="Q261" s="27"/>
      <c r="R261" s="27"/>
      <c r="S261" s="27">
        <f>R261-Q261</f>
        <v>0</v>
      </c>
      <c r="T261" s="27"/>
      <c r="U261" s="27"/>
      <c r="V261" s="27">
        <f>U261-T261</f>
        <v>0</v>
      </c>
      <c r="W261" s="27"/>
      <c r="X261" s="27">
        <v>5000</v>
      </c>
      <c r="Y261" s="27">
        <f>X261-W261</f>
        <v>5000</v>
      </c>
      <c r="Z261" s="27"/>
      <c r="AA261" s="27"/>
      <c r="AB261" s="27">
        <f>AA261-Z261</f>
        <v>0</v>
      </c>
    </row>
    <row r="262" spans="1:189" s="21" customFormat="1" ht="78.75" x14ac:dyDescent="0.25">
      <c r="A262" s="31" t="s">
        <v>218</v>
      </c>
      <c r="B262" s="27">
        <f t="shared" ref="B262:C332" si="213">E262+H262+K262+N262+Q262+T262+Z262</f>
        <v>320000</v>
      </c>
      <c r="C262" s="27">
        <f t="shared" si="213"/>
        <v>320000</v>
      </c>
      <c r="D262" s="27">
        <f t="shared" si="141"/>
        <v>0</v>
      </c>
      <c r="E262" s="27"/>
      <c r="F262" s="27"/>
      <c r="G262" s="27">
        <f t="shared" si="127"/>
        <v>0</v>
      </c>
      <c r="H262" s="27"/>
      <c r="I262" s="27"/>
      <c r="J262" s="27">
        <f t="shared" si="128"/>
        <v>0</v>
      </c>
      <c r="K262" s="27"/>
      <c r="L262" s="27"/>
      <c r="M262" s="27">
        <f t="shared" si="129"/>
        <v>0</v>
      </c>
      <c r="N262" s="27">
        <v>320000</v>
      </c>
      <c r="O262" s="27">
        <v>320000</v>
      </c>
      <c r="P262" s="27">
        <f t="shared" si="130"/>
        <v>0</v>
      </c>
      <c r="Q262" s="27"/>
      <c r="R262" s="27"/>
      <c r="S262" s="27">
        <f t="shared" si="131"/>
        <v>0</v>
      </c>
      <c r="T262" s="27"/>
      <c r="U262" s="27"/>
      <c r="V262" s="27">
        <f t="shared" si="132"/>
        <v>0</v>
      </c>
      <c r="W262" s="27"/>
      <c r="X262" s="27"/>
      <c r="Y262" s="27">
        <f t="shared" si="133"/>
        <v>0</v>
      </c>
      <c r="Z262" s="27"/>
      <c r="AA262" s="27"/>
      <c r="AB262" s="27">
        <f t="shared" si="134"/>
        <v>0</v>
      </c>
    </row>
    <row r="263" spans="1:189" s="21" customFormat="1" x14ac:dyDescent="0.25">
      <c r="A263" s="19" t="s">
        <v>152</v>
      </c>
      <c r="B263" s="20">
        <f t="shared" si="213"/>
        <v>107443</v>
      </c>
      <c r="C263" s="20">
        <f t="shared" si="213"/>
        <v>107443</v>
      </c>
      <c r="D263" s="20">
        <f t="shared" si="141"/>
        <v>0</v>
      </c>
      <c r="E263" s="20">
        <f t="shared" ref="E263:AA263" si="214">SUM(E264:E266)</f>
        <v>0</v>
      </c>
      <c r="F263" s="20">
        <f t="shared" si="214"/>
        <v>0</v>
      </c>
      <c r="G263" s="20">
        <f t="shared" si="127"/>
        <v>0</v>
      </c>
      <c r="H263" s="20">
        <f t="shared" si="214"/>
        <v>0</v>
      </c>
      <c r="I263" s="20">
        <f t="shared" si="214"/>
        <v>0</v>
      </c>
      <c r="J263" s="20">
        <f t="shared" si="128"/>
        <v>0</v>
      </c>
      <c r="K263" s="20">
        <f t="shared" ref="K263" si="215">SUM(K264:K266)</f>
        <v>107443</v>
      </c>
      <c r="L263" s="20">
        <f t="shared" si="214"/>
        <v>107443</v>
      </c>
      <c r="M263" s="20">
        <f t="shared" si="129"/>
        <v>0</v>
      </c>
      <c r="N263" s="20">
        <f t="shared" ref="N263" si="216">SUM(N264:N266)</f>
        <v>0</v>
      </c>
      <c r="O263" s="20">
        <f t="shared" si="214"/>
        <v>0</v>
      </c>
      <c r="P263" s="20">
        <f t="shared" si="130"/>
        <v>0</v>
      </c>
      <c r="Q263" s="20">
        <f t="shared" ref="Q263" si="217">SUM(Q264:Q266)</f>
        <v>0</v>
      </c>
      <c r="R263" s="20">
        <f t="shared" si="214"/>
        <v>0</v>
      </c>
      <c r="S263" s="20">
        <f t="shared" si="131"/>
        <v>0</v>
      </c>
      <c r="T263" s="20">
        <f t="shared" ref="T263" si="218">SUM(T264:T266)</f>
        <v>0</v>
      </c>
      <c r="U263" s="20">
        <f t="shared" si="214"/>
        <v>0</v>
      </c>
      <c r="V263" s="20">
        <f t="shared" si="132"/>
        <v>0</v>
      </c>
      <c r="W263" s="20">
        <f t="shared" ref="W263:X263" si="219">SUM(W264:W266)</f>
        <v>0</v>
      </c>
      <c r="X263" s="20">
        <f t="shared" si="219"/>
        <v>0</v>
      </c>
      <c r="Y263" s="20">
        <f t="shared" si="133"/>
        <v>0</v>
      </c>
      <c r="Z263" s="20">
        <f t="shared" si="214"/>
        <v>0</v>
      </c>
      <c r="AA263" s="20">
        <f t="shared" si="214"/>
        <v>0</v>
      </c>
      <c r="AB263" s="20">
        <f t="shared" si="134"/>
        <v>0</v>
      </c>
    </row>
    <row r="264" spans="1:189" s="21" customFormat="1" x14ac:dyDescent="0.25">
      <c r="A264" s="31" t="s">
        <v>219</v>
      </c>
      <c r="B264" s="27">
        <f t="shared" si="213"/>
        <v>15120</v>
      </c>
      <c r="C264" s="27">
        <f t="shared" si="213"/>
        <v>15120</v>
      </c>
      <c r="D264" s="27">
        <f t="shared" si="141"/>
        <v>0</v>
      </c>
      <c r="E264" s="27"/>
      <c r="F264" s="27"/>
      <c r="G264" s="27">
        <f t="shared" si="127"/>
        <v>0</v>
      </c>
      <c r="H264" s="27"/>
      <c r="I264" s="27"/>
      <c r="J264" s="27">
        <f t="shared" si="128"/>
        <v>0</v>
      </c>
      <c r="K264" s="27">
        <v>15120</v>
      </c>
      <c r="L264" s="27">
        <v>15120</v>
      </c>
      <c r="M264" s="27">
        <f t="shared" si="129"/>
        <v>0</v>
      </c>
      <c r="N264" s="27"/>
      <c r="O264" s="27"/>
      <c r="P264" s="27">
        <f t="shared" si="130"/>
        <v>0</v>
      </c>
      <c r="Q264" s="27"/>
      <c r="R264" s="27"/>
      <c r="S264" s="27">
        <f t="shared" si="131"/>
        <v>0</v>
      </c>
      <c r="T264" s="27"/>
      <c r="U264" s="27"/>
      <c r="V264" s="27">
        <f t="shared" si="132"/>
        <v>0</v>
      </c>
      <c r="W264" s="27"/>
      <c r="X264" s="27"/>
      <c r="Y264" s="27">
        <f t="shared" si="133"/>
        <v>0</v>
      </c>
      <c r="Z264" s="27"/>
      <c r="AA264" s="27"/>
      <c r="AB264" s="27">
        <f t="shared" si="134"/>
        <v>0</v>
      </c>
    </row>
    <row r="265" spans="1:189" s="21" customFormat="1" ht="31.5" x14ac:dyDescent="0.25">
      <c r="A265" s="31" t="s">
        <v>220</v>
      </c>
      <c r="B265" s="27">
        <f t="shared" si="213"/>
        <v>71323</v>
      </c>
      <c r="C265" s="27">
        <f t="shared" si="213"/>
        <v>71323</v>
      </c>
      <c r="D265" s="27">
        <f t="shared" si="141"/>
        <v>0</v>
      </c>
      <c r="E265" s="27"/>
      <c r="F265" s="27"/>
      <c r="G265" s="27">
        <f t="shared" si="127"/>
        <v>0</v>
      </c>
      <c r="H265" s="27"/>
      <c r="I265" s="27"/>
      <c r="J265" s="27">
        <f t="shared" si="128"/>
        <v>0</v>
      </c>
      <c r="K265" s="27">
        <v>71323</v>
      </c>
      <c r="L265" s="27">
        <v>71323</v>
      </c>
      <c r="M265" s="27">
        <f t="shared" si="129"/>
        <v>0</v>
      </c>
      <c r="N265" s="27"/>
      <c r="O265" s="27"/>
      <c r="P265" s="27">
        <f t="shared" si="130"/>
        <v>0</v>
      </c>
      <c r="Q265" s="27"/>
      <c r="R265" s="27"/>
      <c r="S265" s="27">
        <f t="shared" si="131"/>
        <v>0</v>
      </c>
      <c r="T265" s="27"/>
      <c r="U265" s="27"/>
      <c r="V265" s="27">
        <f t="shared" si="132"/>
        <v>0</v>
      </c>
      <c r="W265" s="27"/>
      <c r="X265" s="27"/>
      <c r="Y265" s="27">
        <f t="shared" si="133"/>
        <v>0</v>
      </c>
      <c r="Z265" s="27"/>
      <c r="AA265" s="27"/>
      <c r="AB265" s="27">
        <f t="shared" si="134"/>
        <v>0</v>
      </c>
    </row>
    <row r="266" spans="1:189" s="21" customFormat="1" x14ac:dyDescent="0.25">
      <c r="A266" s="31" t="s">
        <v>221</v>
      </c>
      <c r="B266" s="27">
        <f t="shared" si="213"/>
        <v>21000</v>
      </c>
      <c r="C266" s="27">
        <f t="shared" si="213"/>
        <v>21000</v>
      </c>
      <c r="D266" s="27">
        <f t="shared" si="141"/>
        <v>0</v>
      </c>
      <c r="E266" s="27"/>
      <c r="F266" s="27"/>
      <c r="G266" s="27">
        <f t="shared" si="127"/>
        <v>0</v>
      </c>
      <c r="H266" s="27"/>
      <c r="I266" s="27"/>
      <c r="J266" s="27">
        <f t="shared" si="128"/>
        <v>0</v>
      </c>
      <c r="K266" s="27">
        <v>21000</v>
      </c>
      <c r="L266" s="27">
        <v>21000</v>
      </c>
      <c r="M266" s="27">
        <f t="shared" si="129"/>
        <v>0</v>
      </c>
      <c r="N266" s="27"/>
      <c r="O266" s="27"/>
      <c r="P266" s="27">
        <f t="shared" si="130"/>
        <v>0</v>
      </c>
      <c r="Q266" s="27"/>
      <c r="R266" s="27"/>
      <c r="S266" s="27">
        <f t="shared" si="131"/>
        <v>0</v>
      </c>
      <c r="T266" s="27"/>
      <c r="U266" s="27"/>
      <c r="V266" s="27">
        <f t="shared" si="132"/>
        <v>0</v>
      </c>
      <c r="W266" s="27"/>
      <c r="X266" s="27"/>
      <c r="Y266" s="27">
        <f t="shared" si="133"/>
        <v>0</v>
      </c>
      <c r="Z266" s="27"/>
      <c r="AA266" s="27"/>
      <c r="AB266" s="27">
        <f t="shared" si="134"/>
        <v>0</v>
      </c>
    </row>
    <row r="267" spans="1:189" s="21" customFormat="1" x14ac:dyDescent="0.25">
      <c r="A267" s="19" t="s">
        <v>179</v>
      </c>
      <c r="B267" s="20">
        <f t="shared" si="213"/>
        <v>10811</v>
      </c>
      <c r="C267" s="20">
        <f t="shared" si="213"/>
        <v>10811</v>
      </c>
      <c r="D267" s="20">
        <f t="shared" si="141"/>
        <v>0</v>
      </c>
      <c r="E267" s="20">
        <f t="shared" ref="E267:AA267" si="220">SUM(E268:E269)</f>
        <v>0</v>
      </c>
      <c r="F267" s="20">
        <f t="shared" si="220"/>
        <v>0</v>
      </c>
      <c r="G267" s="20">
        <f t="shared" si="127"/>
        <v>0</v>
      </c>
      <c r="H267" s="20">
        <f t="shared" si="220"/>
        <v>0</v>
      </c>
      <c r="I267" s="20">
        <f t="shared" si="220"/>
        <v>0</v>
      </c>
      <c r="J267" s="20">
        <f t="shared" si="128"/>
        <v>0</v>
      </c>
      <c r="K267" s="20">
        <f t="shared" ref="K267" si="221">SUM(K268:K269)</f>
        <v>10811</v>
      </c>
      <c r="L267" s="20">
        <f t="shared" si="220"/>
        <v>10811</v>
      </c>
      <c r="M267" s="20">
        <f t="shared" si="129"/>
        <v>0</v>
      </c>
      <c r="N267" s="20">
        <f t="shared" ref="N267" si="222">SUM(N268:N269)</f>
        <v>0</v>
      </c>
      <c r="O267" s="20">
        <f t="shared" si="220"/>
        <v>0</v>
      </c>
      <c r="P267" s="20">
        <f t="shared" si="130"/>
        <v>0</v>
      </c>
      <c r="Q267" s="20">
        <f t="shared" ref="Q267" si="223">SUM(Q268:Q269)</f>
        <v>0</v>
      </c>
      <c r="R267" s="20">
        <f t="shared" si="220"/>
        <v>0</v>
      </c>
      <c r="S267" s="20">
        <f t="shared" si="131"/>
        <v>0</v>
      </c>
      <c r="T267" s="20">
        <f t="shared" ref="T267" si="224">SUM(T268:T269)</f>
        <v>0</v>
      </c>
      <c r="U267" s="20">
        <f t="shared" si="220"/>
        <v>0</v>
      </c>
      <c r="V267" s="20">
        <f t="shared" si="132"/>
        <v>0</v>
      </c>
      <c r="W267" s="20">
        <f t="shared" ref="W267:X267" si="225">SUM(W268:W269)</f>
        <v>0</v>
      </c>
      <c r="X267" s="20">
        <f t="shared" si="225"/>
        <v>0</v>
      </c>
      <c r="Y267" s="20">
        <f t="shared" si="133"/>
        <v>0</v>
      </c>
      <c r="Z267" s="20">
        <f t="shared" si="220"/>
        <v>0</v>
      </c>
      <c r="AA267" s="20">
        <f t="shared" si="220"/>
        <v>0</v>
      </c>
      <c r="AB267" s="20">
        <f t="shared" si="134"/>
        <v>0</v>
      </c>
    </row>
    <row r="268" spans="1:189" s="21" customFormat="1" ht="31.5" x14ac:dyDescent="0.25">
      <c r="A268" s="31" t="s">
        <v>222</v>
      </c>
      <c r="B268" s="27">
        <f t="shared" si="213"/>
        <v>2400</v>
      </c>
      <c r="C268" s="27">
        <f t="shared" si="213"/>
        <v>2400</v>
      </c>
      <c r="D268" s="27">
        <f t="shared" si="141"/>
        <v>0</v>
      </c>
      <c r="E268" s="27"/>
      <c r="F268" s="27"/>
      <c r="G268" s="27">
        <f t="shared" si="127"/>
        <v>0</v>
      </c>
      <c r="H268" s="27"/>
      <c r="I268" s="27"/>
      <c r="J268" s="27">
        <f t="shared" si="128"/>
        <v>0</v>
      </c>
      <c r="K268" s="27">
        <v>2400</v>
      </c>
      <c r="L268" s="27">
        <v>2400</v>
      </c>
      <c r="M268" s="27">
        <f t="shared" si="129"/>
        <v>0</v>
      </c>
      <c r="N268" s="27"/>
      <c r="O268" s="27"/>
      <c r="P268" s="27">
        <f t="shared" si="130"/>
        <v>0</v>
      </c>
      <c r="Q268" s="27"/>
      <c r="R268" s="27"/>
      <c r="S268" s="27">
        <f t="shared" si="131"/>
        <v>0</v>
      </c>
      <c r="T268" s="27"/>
      <c r="U268" s="27"/>
      <c r="V268" s="27">
        <f t="shared" si="132"/>
        <v>0</v>
      </c>
      <c r="W268" s="27"/>
      <c r="X268" s="27"/>
      <c r="Y268" s="27">
        <f t="shared" si="133"/>
        <v>0</v>
      </c>
      <c r="Z268" s="27"/>
      <c r="AA268" s="27"/>
      <c r="AB268" s="27">
        <f t="shared" si="134"/>
        <v>0</v>
      </c>
    </row>
    <row r="269" spans="1:189" s="21" customFormat="1" ht="47.25" x14ac:dyDescent="0.25">
      <c r="A269" s="31" t="s">
        <v>223</v>
      </c>
      <c r="B269" s="27">
        <f t="shared" si="213"/>
        <v>8411</v>
      </c>
      <c r="C269" s="27">
        <f t="shared" si="213"/>
        <v>8411</v>
      </c>
      <c r="D269" s="27">
        <f t="shared" si="141"/>
        <v>0</v>
      </c>
      <c r="E269" s="27"/>
      <c r="F269" s="27"/>
      <c r="G269" s="27">
        <f t="shared" si="127"/>
        <v>0</v>
      </c>
      <c r="H269" s="27"/>
      <c r="I269" s="27"/>
      <c r="J269" s="27">
        <f t="shared" si="128"/>
        <v>0</v>
      </c>
      <c r="K269" s="27">
        <v>8411</v>
      </c>
      <c r="L269" s="27">
        <v>8411</v>
      </c>
      <c r="M269" s="27">
        <f t="shared" si="129"/>
        <v>0</v>
      </c>
      <c r="N269" s="27"/>
      <c r="O269" s="27"/>
      <c r="P269" s="27">
        <f t="shared" si="130"/>
        <v>0</v>
      </c>
      <c r="Q269" s="27"/>
      <c r="R269" s="27"/>
      <c r="S269" s="27">
        <f t="shared" si="131"/>
        <v>0</v>
      </c>
      <c r="T269" s="27"/>
      <c r="U269" s="27"/>
      <c r="V269" s="27">
        <f t="shared" si="132"/>
        <v>0</v>
      </c>
      <c r="W269" s="27"/>
      <c r="X269" s="27"/>
      <c r="Y269" s="27">
        <f t="shared" si="133"/>
        <v>0</v>
      </c>
      <c r="Z269" s="27"/>
      <c r="AA269" s="27"/>
      <c r="AB269" s="27">
        <f t="shared" si="134"/>
        <v>0</v>
      </c>
    </row>
    <row r="270" spans="1:189" s="21" customFormat="1" x14ac:dyDescent="0.25">
      <c r="A270" s="19" t="s">
        <v>156</v>
      </c>
      <c r="B270" s="20">
        <f t="shared" si="213"/>
        <v>6007226</v>
      </c>
      <c r="C270" s="20">
        <f t="shared" si="213"/>
        <v>6019308</v>
      </c>
      <c r="D270" s="20">
        <f t="shared" si="141"/>
        <v>12082</v>
      </c>
      <c r="E270" s="20">
        <f t="shared" ref="E270:AA270" si="226">SUM(E271:E283)</f>
        <v>388303</v>
      </c>
      <c r="F270" s="20">
        <f t="shared" si="226"/>
        <v>388303</v>
      </c>
      <c r="G270" s="20">
        <f t="shared" si="127"/>
        <v>0</v>
      </c>
      <c r="H270" s="20">
        <f t="shared" si="226"/>
        <v>282982</v>
      </c>
      <c r="I270" s="20">
        <f t="shared" si="226"/>
        <v>282982</v>
      </c>
      <c r="J270" s="20">
        <f t="shared" si="128"/>
        <v>0</v>
      </c>
      <c r="K270" s="20">
        <f t="shared" ref="K270" si="227">SUM(K271:K283)</f>
        <v>62000</v>
      </c>
      <c r="L270" s="20">
        <f t="shared" si="226"/>
        <v>74082</v>
      </c>
      <c r="M270" s="20">
        <f t="shared" si="129"/>
        <v>12082</v>
      </c>
      <c r="N270" s="20">
        <f t="shared" ref="N270" si="228">SUM(N271:N283)</f>
        <v>1091336</v>
      </c>
      <c r="O270" s="20">
        <f t="shared" si="226"/>
        <v>1091336</v>
      </c>
      <c r="P270" s="20">
        <f t="shared" si="130"/>
        <v>0</v>
      </c>
      <c r="Q270" s="20">
        <f t="shared" ref="Q270" si="229">SUM(Q271:Q283)</f>
        <v>0</v>
      </c>
      <c r="R270" s="20">
        <f t="shared" si="226"/>
        <v>0</v>
      </c>
      <c r="S270" s="20">
        <f t="shared" si="131"/>
        <v>0</v>
      </c>
      <c r="T270" s="20">
        <f t="shared" ref="T270" si="230">SUM(T271:T283)</f>
        <v>3672605</v>
      </c>
      <c r="U270" s="20">
        <f t="shared" si="226"/>
        <v>3672605</v>
      </c>
      <c r="V270" s="20">
        <f t="shared" si="132"/>
        <v>0</v>
      </c>
      <c r="W270" s="20">
        <f t="shared" ref="W270:X270" si="231">SUM(W271:W283)</f>
        <v>0</v>
      </c>
      <c r="X270" s="20">
        <f t="shared" si="231"/>
        <v>0</v>
      </c>
      <c r="Y270" s="20">
        <f t="shared" si="133"/>
        <v>0</v>
      </c>
      <c r="Z270" s="20">
        <f t="shared" si="226"/>
        <v>510000</v>
      </c>
      <c r="AA270" s="20">
        <f t="shared" si="226"/>
        <v>510000</v>
      </c>
      <c r="AB270" s="20">
        <f t="shared" si="134"/>
        <v>0</v>
      </c>
    </row>
    <row r="271" spans="1:189" s="21" customFormat="1" ht="47.25" x14ac:dyDescent="0.25">
      <c r="A271" s="31" t="s">
        <v>224</v>
      </c>
      <c r="B271" s="27">
        <f t="shared" si="213"/>
        <v>35000</v>
      </c>
      <c r="C271" s="27">
        <f t="shared" si="213"/>
        <v>47082</v>
      </c>
      <c r="D271" s="27">
        <f t="shared" si="141"/>
        <v>12082</v>
      </c>
      <c r="E271" s="27">
        <v>35000</v>
      </c>
      <c r="F271" s="27">
        <v>35000</v>
      </c>
      <c r="G271" s="27">
        <f t="shared" si="127"/>
        <v>0</v>
      </c>
      <c r="H271" s="27"/>
      <c r="I271" s="27"/>
      <c r="J271" s="27">
        <f t="shared" si="128"/>
        <v>0</v>
      </c>
      <c r="K271" s="27"/>
      <c r="L271" s="27">
        <v>12082</v>
      </c>
      <c r="M271" s="27">
        <f t="shared" si="129"/>
        <v>12082</v>
      </c>
      <c r="N271" s="27"/>
      <c r="O271" s="27"/>
      <c r="P271" s="27">
        <f t="shared" si="130"/>
        <v>0</v>
      </c>
      <c r="Q271" s="27"/>
      <c r="R271" s="27"/>
      <c r="S271" s="27">
        <f t="shared" si="131"/>
        <v>0</v>
      </c>
      <c r="T271" s="27"/>
      <c r="U271" s="27"/>
      <c r="V271" s="27">
        <f t="shared" si="132"/>
        <v>0</v>
      </c>
      <c r="W271" s="27"/>
      <c r="X271" s="27"/>
      <c r="Y271" s="27">
        <f t="shared" si="133"/>
        <v>0</v>
      </c>
      <c r="Z271" s="27"/>
      <c r="AA271" s="27"/>
      <c r="AB271" s="27">
        <f t="shared" si="134"/>
        <v>0</v>
      </c>
    </row>
    <row r="272" spans="1:189" s="21" customFormat="1" x14ac:dyDescent="0.25">
      <c r="A272" s="26" t="s">
        <v>225</v>
      </c>
      <c r="B272" s="27">
        <f t="shared" si="213"/>
        <v>70000</v>
      </c>
      <c r="C272" s="27">
        <f t="shared" si="213"/>
        <v>70000</v>
      </c>
      <c r="D272" s="27">
        <f t="shared" ref="D272:D337" si="232">G272+J272+M272+P272+S272+V272+AB272+Y272</f>
        <v>0</v>
      </c>
      <c r="E272" s="27">
        <v>7738</v>
      </c>
      <c r="F272" s="27">
        <v>7738</v>
      </c>
      <c r="G272" s="27">
        <f t="shared" si="127"/>
        <v>0</v>
      </c>
      <c r="H272" s="27">
        <v>62262</v>
      </c>
      <c r="I272" s="27">
        <v>62262</v>
      </c>
      <c r="J272" s="27">
        <f t="shared" si="128"/>
        <v>0</v>
      </c>
      <c r="K272" s="27"/>
      <c r="L272" s="27"/>
      <c r="M272" s="27">
        <f t="shared" si="129"/>
        <v>0</v>
      </c>
      <c r="N272" s="27"/>
      <c r="O272" s="27"/>
      <c r="P272" s="27">
        <f t="shared" si="130"/>
        <v>0</v>
      </c>
      <c r="Q272" s="27"/>
      <c r="R272" s="27"/>
      <c r="S272" s="27">
        <f t="shared" si="131"/>
        <v>0</v>
      </c>
      <c r="T272" s="27"/>
      <c r="U272" s="27"/>
      <c r="V272" s="27">
        <f t="shared" si="132"/>
        <v>0</v>
      </c>
      <c r="W272" s="27"/>
      <c r="X272" s="27"/>
      <c r="Y272" s="27">
        <f t="shared" si="133"/>
        <v>0</v>
      </c>
      <c r="Z272" s="27"/>
      <c r="AA272" s="27"/>
      <c r="AB272" s="27">
        <f t="shared" si="134"/>
        <v>0</v>
      </c>
    </row>
    <row r="273" spans="1:189" s="21" customFormat="1" ht="110.25" x14ac:dyDescent="0.25">
      <c r="A273" s="23" t="s">
        <v>226</v>
      </c>
      <c r="B273" s="27">
        <f t="shared" si="213"/>
        <v>49792</v>
      </c>
      <c r="C273" s="27">
        <f t="shared" si="213"/>
        <v>49792</v>
      </c>
      <c r="D273" s="27">
        <f t="shared" si="232"/>
        <v>0</v>
      </c>
      <c r="E273" s="27"/>
      <c r="F273" s="27"/>
      <c r="G273" s="27">
        <f t="shared" si="127"/>
        <v>0</v>
      </c>
      <c r="H273" s="27"/>
      <c r="I273" s="27"/>
      <c r="J273" s="27">
        <f t="shared" si="128"/>
        <v>0</v>
      </c>
      <c r="K273" s="27"/>
      <c r="L273" s="27"/>
      <c r="M273" s="27">
        <f t="shared" si="129"/>
        <v>0</v>
      </c>
      <c r="N273" s="27"/>
      <c r="O273" s="27"/>
      <c r="P273" s="27">
        <f t="shared" si="130"/>
        <v>0</v>
      </c>
      <c r="Q273" s="27"/>
      <c r="R273" s="27"/>
      <c r="S273" s="27">
        <f t="shared" si="131"/>
        <v>0</v>
      </c>
      <c r="T273" s="27">
        <v>49792</v>
      </c>
      <c r="U273" s="27">
        <v>49792</v>
      </c>
      <c r="V273" s="27">
        <f t="shared" si="132"/>
        <v>0</v>
      </c>
      <c r="W273" s="27"/>
      <c r="X273" s="27"/>
      <c r="Y273" s="27">
        <f t="shared" si="133"/>
        <v>0</v>
      </c>
      <c r="Z273" s="27"/>
      <c r="AA273" s="27"/>
      <c r="AB273" s="27">
        <f t="shared" si="134"/>
        <v>0</v>
      </c>
    </row>
    <row r="274" spans="1:189" s="21" customFormat="1" ht="47.25" x14ac:dyDescent="0.25">
      <c r="A274" s="23" t="s">
        <v>227</v>
      </c>
      <c r="B274" s="27">
        <f t="shared" si="213"/>
        <v>18646</v>
      </c>
      <c r="C274" s="27">
        <f t="shared" si="213"/>
        <v>18646</v>
      </c>
      <c r="D274" s="27">
        <f t="shared" si="232"/>
        <v>0</v>
      </c>
      <c r="E274" s="27"/>
      <c r="F274" s="27"/>
      <c r="G274" s="27">
        <f t="shared" si="127"/>
        <v>0</v>
      </c>
      <c r="H274" s="27"/>
      <c r="I274" s="27"/>
      <c r="J274" s="27">
        <f t="shared" si="128"/>
        <v>0</v>
      </c>
      <c r="K274" s="27">
        <v>15000</v>
      </c>
      <c r="L274" s="27">
        <v>15000</v>
      </c>
      <c r="M274" s="27">
        <f t="shared" si="129"/>
        <v>0</v>
      </c>
      <c r="N274" s="27"/>
      <c r="O274" s="27"/>
      <c r="P274" s="27">
        <f t="shared" si="130"/>
        <v>0</v>
      </c>
      <c r="Q274" s="27"/>
      <c r="R274" s="27"/>
      <c r="S274" s="27">
        <f t="shared" si="131"/>
        <v>0</v>
      </c>
      <c r="T274" s="27">
        <v>3646</v>
      </c>
      <c r="U274" s="27">
        <v>3646</v>
      </c>
      <c r="V274" s="27">
        <f t="shared" si="132"/>
        <v>0</v>
      </c>
      <c r="W274" s="27"/>
      <c r="X274" s="27"/>
      <c r="Y274" s="27">
        <f t="shared" si="133"/>
        <v>0</v>
      </c>
      <c r="Z274" s="27"/>
      <c r="AA274" s="27"/>
      <c r="AB274" s="27">
        <f t="shared" si="134"/>
        <v>0</v>
      </c>
    </row>
    <row r="275" spans="1:189" s="21" customFormat="1" ht="94.5" x14ac:dyDescent="0.25">
      <c r="A275" s="23" t="s">
        <v>228</v>
      </c>
      <c r="B275" s="27">
        <f t="shared" si="213"/>
        <v>3539431</v>
      </c>
      <c r="C275" s="27">
        <f t="shared" si="213"/>
        <v>3539431</v>
      </c>
      <c r="D275" s="27">
        <f t="shared" si="232"/>
        <v>0</v>
      </c>
      <c r="E275" s="27"/>
      <c r="F275" s="27"/>
      <c r="G275" s="27">
        <f t="shared" si="127"/>
        <v>0</v>
      </c>
      <c r="H275" s="27"/>
      <c r="I275" s="27"/>
      <c r="J275" s="27">
        <f t="shared" si="128"/>
        <v>0</v>
      </c>
      <c r="K275" s="27"/>
      <c r="L275" s="27"/>
      <c r="M275" s="27">
        <f t="shared" si="129"/>
        <v>0</v>
      </c>
      <c r="N275" s="27"/>
      <c r="O275" s="27"/>
      <c r="P275" s="27">
        <f t="shared" si="130"/>
        <v>0</v>
      </c>
      <c r="Q275" s="27"/>
      <c r="R275" s="27"/>
      <c r="S275" s="27">
        <f t="shared" si="131"/>
        <v>0</v>
      </c>
      <c r="T275" s="27">
        <f>3503649+35782</f>
        <v>3539431</v>
      </c>
      <c r="U275" s="27">
        <f>3503649+35782</f>
        <v>3539431</v>
      </c>
      <c r="V275" s="27">
        <f t="shared" si="132"/>
        <v>0</v>
      </c>
      <c r="W275" s="27"/>
      <c r="X275" s="27"/>
      <c r="Y275" s="27">
        <f t="shared" si="133"/>
        <v>0</v>
      </c>
      <c r="Z275" s="27"/>
      <c r="AA275" s="27"/>
      <c r="AB275" s="27">
        <f t="shared" si="134"/>
        <v>0</v>
      </c>
    </row>
    <row r="276" spans="1:189" s="21" customFormat="1" ht="94.5" x14ac:dyDescent="0.25">
      <c r="A276" s="23" t="s">
        <v>229</v>
      </c>
      <c r="B276" s="27">
        <f t="shared" si="213"/>
        <v>570017</v>
      </c>
      <c r="C276" s="27">
        <f t="shared" si="213"/>
        <v>570017</v>
      </c>
      <c r="D276" s="27">
        <f t="shared" si="232"/>
        <v>0</v>
      </c>
      <c r="E276" s="27">
        <v>0</v>
      </c>
      <c r="F276" s="27">
        <v>0</v>
      </c>
      <c r="G276" s="27">
        <f t="shared" ref="G276:G349" si="233">F276-E276</f>
        <v>0</v>
      </c>
      <c r="H276" s="27">
        <v>60017</v>
      </c>
      <c r="I276" s="27">
        <v>60017</v>
      </c>
      <c r="J276" s="27">
        <f t="shared" ref="J276:J349" si="234">I276-H276</f>
        <v>0</v>
      </c>
      <c r="K276" s="27"/>
      <c r="L276" s="27"/>
      <c r="M276" s="27">
        <f t="shared" ref="M276:M349" si="235">L276-K276</f>
        <v>0</v>
      </c>
      <c r="N276" s="27"/>
      <c r="O276" s="27"/>
      <c r="P276" s="27">
        <f t="shared" ref="P276:P349" si="236">O276-N276</f>
        <v>0</v>
      </c>
      <c r="Q276" s="27"/>
      <c r="R276" s="27"/>
      <c r="S276" s="27">
        <f t="shared" ref="S276:S349" si="237">R276-Q276</f>
        <v>0</v>
      </c>
      <c r="T276" s="27"/>
      <c r="U276" s="27"/>
      <c r="V276" s="27">
        <f t="shared" ref="V276:V349" si="238">U276-T276</f>
        <v>0</v>
      </c>
      <c r="W276" s="27"/>
      <c r="X276" s="27"/>
      <c r="Y276" s="27">
        <f t="shared" ref="Y276:Y349" si="239">X276-W276</f>
        <v>0</v>
      </c>
      <c r="Z276" s="27">
        <f>250000+83000+177000</f>
        <v>510000</v>
      </c>
      <c r="AA276" s="27">
        <f>250000+83000+177000</f>
        <v>510000</v>
      </c>
      <c r="AB276" s="27">
        <f t="shared" ref="AB276:AB349" si="240">AA276-Z276</f>
        <v>0</v>
      </c>
    </row>
    <row r="277" spans="1:189" s="21" customFormat="1" ht="31.5" x14ac:dyDescent="0.25">
      <c r="A277" s="23" t="s">
        <v>230</v>
      </c>
      <c r="B277" s="27">
        <f t="shared" si="213"/>
        <v>31000</v>
      </c>
      <c r="C277" s="27">
        <f t="shared" si="213"/>
        <v>31000</v>
      </c>
      <c r="D277" s="27">
        <f t="shared" si="232"/>
        <v>0</v>
      </c>
      <c r="E277" s="27"/>
      <c r="F277" s="27"/>
      <c r="G277" s="27">
        <f t="shared" si="233"/>
        <v>0</v>
      </c>
      <c r="H277" s="27"/>
      <c r="I277" s="27"/>
      <c r="J277" s="27">
        <f t="shared" si="234"/>
        <v>0</v>
      </c>
      <c r="K277" s="27">
        <f>31000</f>
        <v>31000</v>
      </c>
      <c r="L277" s="27">
        <f>31000</f>
        <v>31000</v>
      </c>
      <c r="M277" s="27">
        <f t="shared" si="235"/>
        <v>0</v>
      </c>
      <c r="N277" s="27"/>
      <c r="O277" s="27"/>
      <c r="P277" s="27">
        <f t="shared" si="236"/>
        <v>0</v>
      </c>
      <c r="Q277" s="27"/>
      <c r="R277" s="27"/>
      <c r="S277" s="27">
        <f t="shared" si="237"/>
        <v>0</v>
      </c>
      <c r="T277" s="27"/>
      <c r="U277" s="27"/>
      <c r="V277" s="27">
        <f t="shared" si="238"/>
        <v>0</v>
      </c>
      <c r="W277" s="27"/>
      <c r="X277" s="27"/>
      <c r="Y277" s="27">
        <f t="shared" si="239"/>
        <v>0</v>
      </c>
      <c r="Z277" s="27"/>
      <c r="AA277" s="27"/>
      <c r="AB277" s="27">
        <f t="shared" si="240"/>
        <v>0</v>
      </c>
    </row>
    <row r="278" spans="1:189" s="21" customFormat="1" ht="31.5" x14ac:dyDescent="0.25">
      <c r="A278" s="23" t="s">
        <v>231</v>
      </c>
      <c r="B278" s="27">
        <f t="shared" si="213"/>
        <v>60000</v>
      </c>
      <c r="C278" s="27">
        <f t="shared" si="213"/>
        <v>60000</v>
      </c>
      <c r="D278" s="27">
        <f t="shared" si="232"/>
        <v>0</v>
      </c>
      <c r="E278" s="27">
        <v>60000</v>
      </c>
      <c r="F278" s="27">
        <v>60000</v>
      </c>
      <c r="G278" s="27">
        <f t="shared" si="233"/>
        <v>0</v>
      </c>
      <c r="H278" s="27"/>
      <c r="I278" s="27"/>
      <c r="J278" s="27">
        <f t="shared" si="234"/>
        <v>0</v>
      </c>
      <c r="K278" s="27"/>
      <c r="L278" s="27"/>
      <c r="M278" s="27">
        <f t="shared" si="235"/>
        <v>0</v>
      </c>
      <c r="N278" s="27"/>
      <c r="O278" s="27"/>
      <c r="P278" s="27">
        <f t="shared" si="236"/>
        <v>0</v>
      </c>
      <c r="Q278" s="27"/>
      <c r="R278" s="27"/>
      <c r="S278" s="27">
        <f t="shared" si="237"/>
        <v>0</v>
      </c>
      <c r="T278" s="27"/>
      <c r="U278" s="27"/>
      <c r="V278" s="27">
        <f t="shared" si="238"/>
        <v>0</v>
      </c>
      <c r="W278" s="27"/>
      <c r="X278" s="27"/>
      <c r="Y278" s="27">
        <f t="shared" si="239"/>
        <v>0</v>
      </c>
      <c r="Z278" s="27"/>
      <c r="AA278" s="27"/>
      <c r="AB278" s="27">
        <f t="shared" si="240"/>
        <v>0</v>
      </c>
    </row>
    <row r="279" spans="1:189" s="21" customFormat="1" x14ac:dyDescent="0.25">
      <c r="A279" s="23" t="s">
        <v>232</v>
      </c>
      <c r="B279" s="27">
        <f t="shared" si="213"/>
        <v>150000</v>
      </c>
      <c r="C279" s="27">
        <f t="shared" si="213"/>
        <v>150000</v>
      </c>
      <c r="D279" s="27">
        <f t="shared" si="232"/>
        <v>0</v>
      </c>
      <c r="E279" s="27">
        <v>70264</v>
      </c>
      <c r="F279" s="27">
        <v>70264</v>
      </c>
      <c r="G279" s="27">
        <f t="shared" si="233"/>
        <v>0</v>
      </c>
      <c r="H279" s="27"/>
      <c r="I279" s="27"/>
      <c r="J279" s="27">
        <f t="shared" si="234"/>
        <v>0</v>
      </c>
      <c r="K279" s="27"/>
      <c r="L279" s="27"/>
      <c r="M279" s="27">
        <f t="shared" si="235"/>
        <v>0</v>
      </c>
      <c r="N279" s="27"/>
      <c r="O279" s="27"/>
      <c r="P279" s="27">
        <f t="shared" si="236"/>
        <v>0</v>
      </c>
      <c r="Q279" s="27"/>
      <c r="R279" s="27"/>
      <c r="S279" s="27">
        <f t="shared" si="237"/>
        <v>0</v>
      </c>
      <c r="T279" s="27">
        <v>79736</v>
      </c>
      <c r="U279" s="27">
        <v>79736</v>
      </c>
      <c r="V279" s="27">
        <f t="shared" si="238"/>
        <v>0</v>
      </c>
      <c r="W279" s="27"/>
      <c r="X279" s="27"/>
      <c r="Y279" s="27">
        <f t="shared" si="239"/>
        <v>0</v>
      </c>
      <c r="Z279" s="27"/>
      <c r="AA279" s="27"/>
      <c r="AB279" s="27">
        <f t="shared" si="240"/>
        <v>0</v>
      </c>
    </row>
    <row r="280" spans="1:189" s="21" customFormat="1" ht="94.5" x14ac:dyDescent="0.25">
      <c r="A280" s="23" t="s">
        <v>233</v>
      </c>
      <c r="B280" s="27">
        <f t="shared" si="213"/>
        <v>1091336</v>
      </c>
      <c r="C280" s="27">
        <f t="shared" si="213"/>
        <v>1091336</v>
      </c>
      <c r="D280" s="27">
        <f t="shared" si="232"/>
        <v>0</v>
      </c>
      <c r="E280" s="27"/>
      <c r="F280" s="27"/>
      <c r="G280" s="27">
        <f t="shared" si="233"/>
        <v>0</v>
      </c>
      <c r="H280" s="27"/>
      <c r="I280" s="27"/>
      <c r="J280" s="27">
        <f t="shared" si="234"/>
        <v>0</v>
      </c>
      <c r="K280" s="27"/>
      <c r="L280" s="27"/>
      <c r="M280" s="27">
        <f t="shared" si="235"/>
        <v>0</v>
      </c>
      <c r="N280" s="27">
        <v>1091336</v>
      </c>
      <c r="O280" s="27">
        <v>1091336</v>
      </c>
      <c r="P280" s="27">
        <f t="shared" si="236"/>
        <v>0</v>
      </c>
      <c r="Q280" s="27"/>
      <c r="R280" s="27"/>
      <c r="S280" s="27">
        <f t="shared" si="237"/>
        <v>0</v>
      </c>
      <c r="T280" s="27"/>
      <c r="U280" s="27"/>
      <c r="V280" s="27">
        <f t="shared" si="238"/>
        <v>0</v>
      </c>
      <c r="W280" s="27"/>
      <c r="X280" s="27"/>
      <c r="Y280" s="27">
        <f t="shared" si="239"/>
        <v>0</v>
      </c>
      <c r="Z280" s="27"/>
      <c r="AA280" s="27"/>
      <c r="AB280" s="27">
        <f t="shared" si="240"/>
        <v>0</v>
      </c>
    </row>
    <row r="281" spans="1:189" s="21" customFormat="1" ht="47.25" x14ac:dyDescent="0.25">
      <c r="A281" s="34" t="s">
        <v>234</v>
      </c>
      <c r="B281" s="27">
        <f t="shared" si="213"/>
        <v>26703</v>
      </c>
      <c r="C281" s="27">
        <f t="shared" si="213"/>
        <v>26703</v>
      </c>
      <c r="D281" s="27">
        <f t="shared" si="232"/>
        <v>0</v>
      </c>
      <c r="E281" s="27"/>
      <c r="F281" s="27"/>
      <c r="G281" s="27">
        <f t="shared" si="233"/>
        <v>0</v>
      </c>
      <c r="H281" s="27">
        <v>10703</v>
      </c>
      <c r="I281" s="27">
        <v>10703</v>
      </c>
      <c r="J281" s="27">
        <f t="shared" si="234"/>
        <v>0</v>
      </c>
      <c r="K281" s="27">
        <v>16000</v>
      </c>
      <c r="L281" s="27">
        <v>16000</v>
      </c>
      <c r="M281" s="27">
        <f t="shared" si="235"/>
        <v>0</v>
      </c>
      <c r="N281" s="27"/>
      <c r="O281" s="27"/>
      <c r="P281" s="27">
        <f t="shared" si="236"/>
        <v>0</v>
      </c>
      <c r="Q281" s="27"/>
      <c r="R281" s="27"/>
      <c r="S281" s="27">
        <f t="shared" si="237"/>
        <v>0</v>
      </c>
      <c r="T281" s="27"/>
      <c r="U281" s="27"/>
      <c r="V281" s="27">
        <f t="shared" si="238"/>
        <v>0</v>
      </c>
      <c r="W281" s="27"/>
      <c r="X281" s="27"/>
      <c r="Y281" s="27">
        <f t="shared" si="239"/>
        <v>0</v>
      </c>
      <c r="Z281" s="27"/>
      <c r="AA281" s="27"/>
      <c r="AB281" s="27">
        <f t="shared" si="240"/>
        <v>0</v>
      </c>
    </row>
    <row r="282" spans="1:189" s="21" customFormat="1" ht="31.5" x14ac:dyDescent="0.25">
      <c r="A282" s="26" t="s">
        <v>235</v>
      </c>
      <c r="B282" s="27">
        <f t="shared" si="213"/>
        <v>150000</v>
      </c>
      <c r="C282" s="27">
        <f t="shared" si="213"/>
        <v>150000</v>
      </c>
      <c r="D282" s="27">
        <f t="shared" si="232"/>
        <v>0</v>
      </c>
      <c r="E282" s="27"/>
      <c r="F282" s="27"/>
      <c r="G282" s="27">
        <f t="shared" si="233"/>
        <v>0</v>
      </c>
      <c r="H282" s="27">
        <v>150000</v>
      </c>
      <c r="I282" s="27">
        <v>150000</v>
      </c>
      <c r="J282" s="27">
        <f t="shared" si="234"/>
        <v>0</v>
      </c>
      <c r="K282" s="27"/>
      <c r="L282" s="27"/>
      <c r="M282" s="27">
        <f t="shared" si="235"/>
        <v>0</v>
      </c>
      <c r="N282" s="27"/>
      <c r="O282" s="27"/>
      <c r="P282" s="27">
        <f t="shared" si="236"/>
        <v>0</v>
      </c>
      <c r="Q282" s="27"/>
      <c r="R282" s="27"/>
      <c r="S282" s="27">
        <f t="shared" si="237"/>
        <v>0</v>
      </c>
      <c r="T282" s="27"/>
      <c r="U282" s="27"/>
      <c r="V282" s="27">
        <f t="shared" si="238"/>
        <v>0</v>
      </c>
      <c r="W282" s="27"/>
      <c r="X282" s="27"/>
      <c r="Y282" s="27">
        <f t="shared" si="239"/>
        <v>0</v>
      </c>
      <c r="Z282" s="27"/>
      <c r="AA282" s="27"/>
      <c r="AB282" s="27">
        <f t="shared" si="240"/>
        <v>0</v>
      </c>
    </row>
    <row r="283" spans="1:189" s="21" customFormat="1" ht="31.5" x14ac:dyDescent="0.25">
      <c r="A283" s="26" t="s">
        <v>236</v>
      </c>
      <c r="B283" s="27">
        <f t="shared" si="213"/>
        <v>215301</v>
      </c>
      <c r="C283" s="27">
        <f t="shared" si="213"/>
        <v>215301</v>
      </c>
      <c r="D283" s="27">
        <f t="shared" si="232"/>
        <v>0</v>
      </c>
      <c r="E283" s="27">
        <v>215301</v>
      </c>
      <c r="F283" s="27">
        <v>215301</v>
      </c>
      <c r="G283" s="27">
        <f t="shared" si="233"/>
        <v>0</v>
      </c>
      <c r="H283" s="27"/>
      <c r="I283" s="27"/>
      <c r="J283" s="27">
        <f t="shared" si="234"/>
        <v>0</v>
      </c>
      <c r="K283" s="27"/>
      <c r="L283" s="27"/>
      <c r="M283" s="27">
        <f t="shared" si="235"/>
        <v>0</v>
      </c>
      <c r="N283" s="27"/>
      <c r="O283" s="27"/>
      <c r="P283" s="27">
        <f t="shared" si="236"/>
        <v>0</v>
      </c>
      <c r="Q283" s="27"/>
      <c r="R283" s="27"/>
      <c r="S283" s="27">
        <f t="shared" si="237"/>
        <v>0</v>
      </c>
      <c r="T283" s="27"/>
      <c r="U283" s="27"/>
      <c r="V283" s="27">
        <f t="shared" si="238"/>
        <v>0</v>
      </c>
      <c r="W283" s="27"/>
      <c r="X283" s="27"/>
      <c r="Y283" s="27">
        <f t="shared" si="239"/>
        <v>0</v>
      </c>
      <c r="Z283" s="27"/>
      <c r="AA283" s="27"/>
      <c r="AB283" s="27">
        <f t="shared" si="240"/>
        <v>0</v>
      </c>
    </row>
    <row r="284" spans="1:189" s="21" customFormat="1" x14ac:dyDescent="0.25">
      <c r="A284" s="33" t="s">
        <v>212</v>
      </c>
      <c r="B284" s="22">
        <f t="shared" si="213"/>
        <v>3000</v>
      </c>
      <c r="C284" s="22">
        <f t="shared" si="213"/>
        <v>3000</v>
      </c>
      <c r="D284" s="22">
        <f t="shared" si="232"/>
        <v>0</v>
      </c>
      <c r="E284" s="22">
        <f t="shared" ref="E284:AA284" si="241">SUM(E285:E285)</f>
        <v>0</v>
      </c>
      <c r="F284" s="22">
        <f t="shared" si="241"/>
        <v>0</v>
      </c>
      <c r="G284" s="22">
        <f t="shared" si="233"/>
        <v>0</v>
      </c>
      <c r="H284" s="22">
        <f t="shared" si="241"/>
        <v>0</v>
      </c>
      <c r="I284" s="22">
        <f t="shared" si="241"/>
        <v>0</v>
      </c>
      <c r="J284" s="22">
        <f t="shared" si="234"/>
        <v>0</v>
      </c>
      <c r="K284" s="22">
        <f t="shared" si="241"/>
        <v>3000</v>
      </c>
      <c r="L284" s="22">
        <f t="shared" si="241"/>
        <v>3000</v>
      </c>
      <c r="M284" s="22">
        <f t="shared" si="235"/>
        <v>0</v>
      </c>
      <c r="N284" s="22">
        <f t="shared" si="241"/>
        <v>0</v>
      </c>
      <c r="O284" s="22">
        <f t="shared" si="241"/>
        <v>0</v>
      </c>
      <c r="P284" s="22">
        <f t="shared" si="236"/>
        <v>0</v>
      </c>
      <c r="Q284" s="22">
        <f t="shared" si="241"/>
        <v>0</v>
      </c>
      <c r="R284" s="22">
        <f t="shared" si="241"/>
        <v>0</v>
      </c>
      <c r="S284" s="22">
        <f t="shared" si="237"/>
        <v>0</v>
      </c>
      <c r="T284" s="22">
        <f t="shared" si="241"/>
        <v>0</v>
      </c>
      <c r="U284" s="22">
        <f t="shared" si="241"/>
        <v>0</v>
      </c>
      <c r="V284" s="22">
        <f t="shared" si="238"/>
        <v>0</v>
      </c>
      <c r="W284" s="22">
        <f t="shared" si="241"/>
        <v>0</v>
      </c>
      <c r="X284" s="22">
        <f t="shared" si="241"/>
        <v>0</v>
      </c>
      <c r="Y284" s="22">
        <f t="shared" si="239"/>
        <v>0</v>
      </c>
      <c r="Z284" s="22">
        <f t="shared" si="241"/>
        <v>0</v>
      </c>
      <c r="AA284" s="22">
        <f t="shared" si="241"/>
        <v>0</v>
      </c>
      <c r="AB284" s="22">
        <f t="shared" si="240"/>
        <v>0</v>
      </c>
    </row>
    <row r="285" spans="1:189" s="21" customFormat="1" ht="31.5" x14ac:dyDescent="0.25">
      <c r="A285" s="26" t="s">
        <v>237</v>
      </c>
      <c r="B285" s="27">
        <f t="shared" si="213"/>
        <v>3000</v>
      </c>
      <c r="C285" s="27">
        <f t="shared" si="213"/>
        <v>3000</v>
      </c>
      <c r="D285" s="27">
        <f t="shared" si="232"/>
        <v>0</v>
      </c>
      <c r="E285" s="27"/>
      <c r="F285" s="27"/>
      <c r="G285" s="27">
        <f t="shared" si="233"/>
        <v>0</v>
      </c>
      <c r="H285" s="27"/>
      <c r="I285" s="27"/>
      <c r="J285" s="27">
        <f t="shared" si="234"/>
        <v>0</v>
      </c>
      <c r="K285" s="27">
        <v>3000</v>
      </c>
      <c r="L285" s="27">
        <v>3000</v>
      </c>
      <c r="M285" s="27">
        <f t="shared" si="235"/>
        <v>0</v>
      </c>
      <c r="N285" s="27"/>
      <c r="O285" s="27"/>
      <c r="P285" s="27">
        <f t="shared" si="236"/>
        <v>0</v>
      </c>
      <c r="Q285" s="27"/>
      <c r="R285" s="27"/>
      <c r="S285" s="27">
        <f t="shared" si="237"/>
        <v>0</v>
      </c>
      <c r="T285" s="27"/>
      <c r="U285" s="27"/>
      <c r="V285" s="27">
        <f t="shared" si="238"/>
        <v>0</v>
      </c>
      <c r="W285" s="27"/>
      <c r="X285" s="27"/>
      <c r="Y285" s="27">
        <f t="shared" si="239"/>
        <v>0</v>
      </c>
      <c r="Z285" s="27"/>
      <c r="AA285" s="27"/>
      <c r="AB285" s="27">
        <f t="shared" si="240"/>
        <v>0</v>
      </c>
      <c r="FN285" s="18"/>
      <c r="FO285" s="18"/>
      <c r="FP285" s="18"/>
      <c r="FQ285" s="18"/>
      <c r="FR285" s="18"/>
      <c r="FS285" s="18"/>
      <c r="FT285" s="18"/>
      <c r="FU285" s="18"/>
      <c r="FV285" s="18"/>
      <c r="FW285" s="18"/>
      <c r="FX285" s="18"/>
      <c r="FY285" s="18"/>
      <c r="FZ285" s="18"/>
      <c r="GA285" s="18"/>
      <c r="GB285" s="18"/>
      <c r="GC285" s="18"/>
      <c r="GD285" s="18"/>
      <c r="GE285" s="18"/>
      <c r="GF285" s="18"/>
      <c r="GG285" s="18"/>
    </row>
    <row r="286" spans="1:189" s="21" customFormat="1" ht="31.5" x14ac:dyDescent="0.25">
      <c r="A286" s="19" t="s">
        <v>119</v>
      </c>
      <c r="B286" s="20">
        <f t="shared" si="213"/>
        <v>545449</v>
      </c>
      <c r="C286" s="20">
        <f t="shared" si="213"/>
        <v>562449</v>
      </c>
      <c r="D286" s="20">
        <f t="shared" si="232"/>
        <v>17000</v>
      </c>
      <c r="E286" s="20">
        <f>SUM(E293,E311,E305,E314,E308,E287)</f>
        <v>0</v>
      </c>
      <c r="F286" s="20">
        <f>SUM(F293,F311,F305,F314,F308,F287)</f>
        <v>0</v>
      </c>
      <c r="G286" s="20">
        <f t="shared" si="233"/>
        <v>0</v>
      </c>
      <c r="H286" s="20">
        <f t="shared" ref="H286:AA286" si="242">SUM(H293,H311,H305,H314,H308,H287)</f>
        <v>0</v>
      </c>
      <c r="I286" s="20">
        <f t="shared" si="242"/>
        <v>0</v>
      </c>
      <c r="J286" s="20">
        <f t="shared" si="234"/>
        <v>0</v>
      </c>
      <c r="K286" s="20">
        <f t="shared" ref="K286" si="243">SUM(K293,K311,K305,K314,K308,K287)</f>
        <v>317259</v>
      </c>
      <c r="L286" s="20">
        <f t="shared" si="242"/>
        <v>334259</v>
      </c>
      <c r="M286" s="20">
        <f t="shared" si="235"/>
        <v>17000</v>
      </c>
      <c r="N286" s="20">
        <f t="shared" ref="N286" si="244">SUM(N293,N311,N305,N314,N308,N287)</f>
        <v>172190</v>
      </c>
      <c r="O286" s="20">
        <f t="shared" si="242"/>
        <v>172190</v>
      </c>
      <c r="P286" s="20">
        <f t="shared" si="236"/>
        <v>0</v>
      </c>
      <c r="Q286" s="20">
        <f t="shared" ref="Q286" si="245">SUM(Q293,Q311,Q305,Q314,Q308,Q287)</f>
        <v>56000</v>
      </c>
      <c r="R286" s="20">
        <f t="shared" si="242"/>
        <v>56000</v>
      </c>
      <c r="S286" s="20">
        <f t="shared" si="237"/>
        <v>0</v>
      </c>
      <c r="T286" s="20">
        <f t="shared" ref="T286" si="246">SUM(T293,T311,T305,T314,T308,T287)</f>
        <v>0</v>
      </c>
      <c r="U286" s="20">
        <f t="shared" si="242"/>
        <v>0</v>
      </c>
      <c r="V286" s="20">
        <f t="shared" si="238"/>
        <v>0</v>
      </c>
      <c r="W286" s="20">
        <f t="shared" ref="W286:X286" si="247">SUM(W293,W311,W305,W314,W308,W287)</f>
        <v>0</v>
      </c>
      <c r="X286" s="20">
        <f t="shared" si="247"/>
        <v>0</v>
      </c>
      <c r="Y286" s="20">
        <f t="shared" si="239"/>
        <v>0</v>
      </c>
      <c r="Z286" s="20">
        <f t="shared" si="242"/>
        <v>0</v>
      </c>
      <c r="AA286" s="20">
        <f t="shared" si="242"/>
        <v>0</v>
      </c>
      <c r="AB286" s="20">
        <f t="shared" si="240"/>
        <v>0</v>
      </c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  <c r="BO286" s="18"/>
      <c r="BP286" s="18"/>
      <c r="BQ286" s="18"/>
      <c r="BR286" s="18"/>
      <c r="BS286" s="18"/>
      <c r="BT286" s="18"/>
      <c r="BU286" s="18"/>
      <c r="BV286" s="18"/>
      <c r="BW286" s="18"/>
      <c r="BX286" s="18"/>
      <c r="BY286" s="18"/>
      <c r="BZ286" s="18"/>
      <c r="CA286" s="18"/>
      <c r="CB286" s="18"/>
      <c r="CC286" s="18"/>
      <c r="CD286" s="18"/>
      <c r="CE286" s="18"/>
      <c r="CF286" s="18"/>
      <c r="CG286" s="18"/>
      <c r="CH286" s="18"/>
      <c r="CI286" s="18"/>
      <c r="CJ286" s="18"/>
      <c r="CK286" s="18"/>
      <c r="CL286" s="18"/>
      <c r="CM286" s="18"/>
      <c r="CN286" s="18"/>
      <c r="CO286" s="18"/>
      <c r="CP286" s="18"/>
      <c r="CQ286" s="18"/>
      <c r="CR286" s="18"/>
      <c r="CS286" s="18"/>
      <c r="CT286" s="18"/>
      <c r="CU286" s="18"/>
      <c r="CV286" s="18"/>
      <c r="CW286" s="18"/>
      <c r="CX286" s="18"/>
      <c r="CY286" s="18"/>
      <c r="CZ286" s="18"/>
      <c r="DA286" s="18"/>
      <c r="DB286" s="18"/>
      <c r="DC286" s="18"/>
      <c r="DD286" s="18"/>
      <c r="DE286" s="18"/>
      <c r="DF286" s="18"/>
      <c r="DG286" s="18"/>
      <c r="DH286" s="18"/>
      <c r="DI286" s="18"/>
      <c r="DJ286" s="18"/>
      <c r="DK286" s="18"/>
      <c r="DL286" s="18"/>
      <c r="DM286" s="18"/>
      <c r="DN286" s="18"/>
      <c r="DO286" s="18"/>
      <c r="DP286" s="18"/>
      <c r="DQ286" s="18"/>
      <c r="DR286" s="18"/>
      <c r="DS286" s="18"/>
      <c r="DT286" s="18"/>
      <c r="DU286" s="18"/>
      <c r="DV286" s="18"/>
      <c r="DW286" s="18"/>
      <c r="DX286" s="18"/>
      <c r="DY286" s="18"/>
      <c r="DZ286" s="18"/>
      <c r="EA286" s="18"/>
      <c r="EB286" s="18"/>
      <c r="EC286" s="18"/>
      <c r="ED286" s="18"/>
      <c r="EE286" s="18"/>
      <c r="EF286" s="18"/>
      <c r="EG286" s="18"/>
      <c r="EH286" s="18"/>
      <c r="EI286" s="18"/>
      <c r="EJ286" s="18"/>
      <c r="EK286" s="18"/>
      <c r="EL286" s="18"/>
      <c r="EM286" s="18"/>
      <c r="EN286" s="18"/>
      <c r="EO286" s="18"/>
      <c r="EP286" s="18"/>
      <c r="EQ286" s="18"/>
      <c r="ER286" s="18"/>
      <c r="ES286" s="18"/>
      <c r="ET286" s="18"/>
      <c r="EU286" s="18"/>
      <c r="EV286" s="18"/>
      <c r="EW286" s="18"/>
      <c r="EX286" s="18"/>
      <c r="EY286" s="18"/>
      <c r="EZ286" s="18"/>
      <c r="FA286" s="18"/>
      <c r="FB286" s="18"/>
      <c r="FC286" s="18"/>
      <c r="FD286" s="18"/>
      <c r="FE286" s="18"/>
      <c r="FF286" s="18"/>
      <c r="FG286" s="18"/>
      <c r="FH286" s="18"/>
      <c r="FI286" s="18"/>
      <c r="FJ286" s="18"/>
      <c r="FK286" s="18"/>
      <c r="FL286" s="18"/>
      <c r="FM286" s="18"/>
      <c r="FN286" s="18"/>
      <c r="FO286" s="18"/>
      <c r="FP286" s="18"/>
      <c r="FQ286" s="18"/>
      <c r="FR286" s="18"/>
      <c r="FS286" s="18"/>
      <c r="FT286" s="18"/>
      <c r="FU286" s="18"/>
      <c r="FV286" s="18"/>
      <c r="FW286" s="18"/>
      <c r="FX286" s="18"/>
      <c r="FY286" s="18"/>
      <c r="FZ286" s="18"/>
      <c r="GA286" s="18"/>
      <c r="GB286" s="18"/>
      <c r="GC286" s="18"/>
      <c r="GD286" s="18"/>
      <c r="GE286" s="18"/>
      <c r="GF286" s="18"/>
      <c r="GG286" s="18"/>
    </row>
    <row r="287" spans="1:189" s="21" customFormat="1" x14ac:dyDescent="0.25">
      <c r="A287" s="19" t="s">
        <v>142</v>
      </c>
      <c r="B287" s="20">
        <f t="shared" si="213"/>
        <v>18416</v>
      </c>
      <c r="C287" s="20">
        <f t="shared" si="213"/>
        <v>18416</v>
      </c>
      <c r="D287" s="20">
        <f t="shared" si="232"/>
        <v>0</v>
      </c>
      <c r="E287" s="20">
        <f t="shared" ref="E287:AA287" si="248">SUM(E288:E292)</f>
        <v>0</v>
      </c>
      <c r="F287" s="20">
        <f t="shared" si="248"/>
        <v>0</v>
      </c>
      <c r="G287" s="20">
        <f t="shared" si="233"/>
        <v>0</v>
      </c>
      <c r="H287" s="20">
        <f t="shared" si="248"/>
        <v>0</v>
      </c>
      <c r="I287" s="20">
        <f t="shared" si="248"/>
        <v>0</v>
      </c>
      <c r="J287" s="20">
        <f t="shared" si="234"/>
        <v>0</v>
      </c>
      <c r="K287" s="20">
        <f t="shared" ref="K287" si="249">SUM(K288:K292)</f>
        <v>16990</v>
      </c>
      <c r="L287" s="20">
        <f t="shared" si="248"/>
        <v>16990</v>
      </c>
      <c r="M287" s="20">
        <f t="shared" si="235"/>
        <v>0</v>
      </c>
      <c r="N287" s="20">
        <f t="shared" ref="N287" si="250">SUM(N288:N292)</f>
        <v>1426</v>
      </c>
      <c r="O287" s="20">
        <f t="shared" si="248"/>
        <v>1426</v>
      </c>
      <c r="P287" s="20">
        <f t="shared" si="236"/>
        <v>0</v>
      </c>
      <c r="Q287" s="20">
        <f t="shared" ref="Q287" si="251">SUM(Q288:Q292)</f>
        <v>0</v>
      </c>
      <c r="R287" s="20">
        <f t="shared" si="248"/>
        <v>0</v>
      </c>
      <c r="S287" s="20">
        <f t="shared" si="237"/>
        <v>0</v>
      </c>
      <c r="T287" s="20">
        <f t="shared" ref="T287" si="252">SUM(T288:T292)</f>
        <v>0</v>
      </c>
      <c r="U287" s="20">
        <f t="shared" si="248"/>
        <v>0</v>
      </c>
      <c r="V287" s="20">
        <f t="shared" si="238"/>
        <v>0</v>
      </c>
      <c r="W287" s="20">
        <f t="shared" ref="W287:X287" si="253">SUM(W288:W292)</f>
        <v>0</v>
      </c>
      <c r="X287" s="20">
        <f t="shared" si="253"/>
        <v>0</v>
      </c>
      <c r="Y287" s="20">
        <f t="shared" si="239"/>
        <v>0</v>
      </c>
      <c r="Z287" s="20">
        <f t="shared" si="248"/>
        <v>0</v>
      </c>
      <c r="AA287" s="20">
        <f t="shared" si="248"/>
        <v>0</v>
      </c>
      <c r="AB287" s="20">
        <f t="shared" si="240"/>
        <v>0</v>
      </c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/>
      <c r="BP287" s="18"/>
      <c r="BQ287" s="18"/>
      <c r="BR287" s="18"/>
      <c r="BS287" s="18"/>
      <c r="BT287" s="18"/>
      <c r="BU287" s="18"/>
      <c r="BV287" s="18"/>
      <c r="BW287" s="18"/>
      <c r="BX287" s="18"/>
      <c r="BY287" s="18"/>
      <c r="BZ287" s="18"/>
      <c r="CA287" s="18"/>
      <c r="CB287" s="18"/>
      <c r="CC287" s="18"/>
      <c r="CD287" s="18"/>
      <c r="CE287" s="18"/>
      <c r="CF287" s="18"/>
      <c r="CG287" s="18"/>
      <c r="CH287" s="18"/>
      <c r="CI287" s="18"/>
      <c r="CJ287" s="18"/>
      <c r="CK287" s="18"/>
      <c r="CL287" s="18"/>
      <c r="CM287" s="18"/>
      <c r="CN287" s="18"/>
      <c r="CO287" s="18"/>
      <c r="CP287" s="18"/>
      <c r="CQ287" s="18"/>
      <c r="CR287" s="18"/>
      <c r="CS287" s="18"/>
      <c r="CT287" s="18"/>
      <c r="CU287" s="18"/>
      <c r="CV287" s="18"/>
      <c r="CW287" s="18"/>
      <c r="CX287" s="18"/>
      <c r="CY287" s="18"/>
      <c r="CZ287" s="18"/>
      <c r="DA287" s="18"/>
      <c r="DB287" s="18"/>
      <c r="DC287" s="18"/>
      <c r="DD287" s="18"/>
      <c r="DE287" s="18"/>
      <c r="DF287" s="18"/>
      <c r="DG287" s="18"/>
      <c r="DH287" s="18"/>
      <c r="DI287" s="18"/>
      <c r="DJ287" s="18"/>
      <c r="DK287" s="18"/>
      <c r="DL287" s="18"/>
      <c r="DM287" s="18"/>
      <c r="DN287" s="18"/>
      <c r="DO287" s="18"/>
      <c r="DP287" s="18"/>
      <c r="DQ287" s="18"/>
      <c r="DR287" s="18"/>
      <c r="DS287" s="18"/>
      <c r="DT287" s="18"/>
      <c r="DU287" s="18"/>
      <c r="DV287" s="18"/>
      <c r="DW287" s="18"/>
      <c r="DX287" s="18"/>
      <c r="DY287" s="18"/>
      <c r="DZ287" s="18"/>
      <c r="EA287" s="18"/>
      <c r="EB287" s="18"/>
      <c r="EC287" s="18"/>
      <c r="ED287" s="18"/>
      <c r="EE287" s="18"/>
      <c r="EF287" s="18"/>
      <c r="EG287" s="18"/>
      <c r="EH287" s="18"/>
      <c r="EI287" s="18"/>
      <c r="EJ287" s="18"/>
      <c r="EK287" s="18"/>
      <c r="EL287" s="18"/>
      <c r="EM287" s="18"/>
      <c r="EN287" s="18"/>
      <c r="EO287" s="18"/>
      <c r="EP287" s="18"/>
      <c r="EQ287" s="18"/>
      <c r="ER287" s="18"/>
      <c r="ES287" s="18"/>
      <c r="ET287" s="18"/>
      <c r="EU287" s="18"/>
      <c r="EV287" s="18"/>
      <c r="EW287" s="18"/>
      <c r="EX287" s="18"/>
      <c r="EY287" s="18"/>
      <c r="EZ287" s="18"/>
      <c r="FA287" s="18"/>
      <c r="FB287" s="18"/>
      <c r="FC287" s="18"/>
      <c r="FD287" s="18"/>
      <c r="FE287" s="18"/>
      <c r="FF287" s="18"/>
      <c r="FG287" s="18"/>
      <c r="FH287" s="18"/>
      <c r="FI287" s="18"/>
      <c r="FJ287" s="18"/>
      <c r="FK287" s="18"/>
      <c r="FL287" s="18"/>
      <c r="FM287" s="18"/>
      <c r="FN287" s="18"/>
      <c r="FO287" s="18"/>
      <c r="FP287" s="18"/>
      <c r="FQ287" s="18"/>
      <c r="FR287" s="18"/>
      <c r="FS287" s="18"/>
      <c r="FT287" s="18"/>
      <c r="FU287" s="18"/>
      <c r="FV287" s="18"/>
      <c r="FW287" s="18"/>
      <c r="FX287" s="18"/>
      <c r="FY287" s="18"/>
      <c r="FZ287" s="18"/>
      <c r="GA287" s="18"/>
      <c r="GB287" s="18"/>
      <c r="GC287" s="18"/>
      <c r="GD287" s="18"/>
      <c r="GE287" s="18"/>
      <c r="GF287" s="18"/>
      <c r="GG287" s="18"/>
    </row>
    <row r="288" spans="1:189" s="21" customFormat="1" ht="31.5" x14ac:dyDescent="0.25">
      <c r="A288" s="23" t="s">
        <v>238</v>
      </c>
      <c r="B288" s="27">
        <f t="shared" si="213"/>
        <v>2214</v>
      </c>
      <c r="C288" s="27">
        <f t="shared" si="213"/>
        <v>2214</v>
      </c>
      <c r="D288" s="27">
        <f t="shared" si="232"/>
        <v>0</v>
      </c>
      <c r="E288" s="27"/>
      <c r="F288" s="27"/>
      <c r="G288" s="27">
        <f t="shared" si="233"/>
        <v>0</v>
      </c>
      <c r="H288" s="27"/>
      <c r="I288" s="27"/>
      <c r="J288" s="27">
        <f t="shared" si="234"/>
        <v>0</v>
      </c>
      <c r="K288" s="27">
        <v>2214</v>
      </c>
      <c r="L288" s="27">
        <v>2214</v>
      </c>
      <c r="M288" s="27">
        <f t="shared" si="235"/>
        <v>0</v>
      </c>
      <c r="N288" s="27"/>
      <c r="O288" s="27"/>
      <c r="P288" s="27">
        <f t="shared" si="236"/>
        <v>0</v>
      </c>
      <c r="Q288" s="27"/>
      <c r="R288" s="27"/>
      <c r="S288" s="27">
        <f t="shared" si="237"/>
        <v>0</v>
      </c>
      <c r="T288" s="27"/>
      <c r="U288" s="27"/>
      <c r="V288" s="27">
        <f t="shared" si="238"/>
        <v>0</v>
      </c>
      <c r="W288" s="27"/>
      <c r="X288" s="27"/>
      <c r="Y288" s="27">
        <f t="shared" si="239"/>
        <v>0</v>
      </c>
      <c r="Z288" s="27"/>
      <c r="AA288" s="27"/>
      <c r="AB288" s="27">
        <f t="shared" si="240"/>
        <v>0</v>
      </c>
    </row>
    <row r="289" spans="1:189" s="21" customFormat="1" ht="31.5" x14ac:dyDescent="0.25">
      <c r="A289" s="23" t="s">
        <v>239</v>
      </c>
      <c r="B289" s="27">
        <f t="shared" si="213"/>
        <v>1000</v>
      </c>
      <c r="C289" s="27">
        <f t="shared" si="213"/>
        <v>1000</v>
      </c>
      <c r="D289" s="27">
        <f t="shared" si="232"/>
        <v>0</v>
      </c>
      <c r="E289" s="27"/>
      <c r="F289" s="27"/>
      <c r="G289" s="27">
        <f t="shared" si="233"/>
        <v>0</v>
      </c>
      <c r="H289" s="27"/>
      <c r="I289" s="27"/>
      <c r="J289" s="27">
        <f t="shared" si="234"/>
        <v>0</v>
      </c>
      <c r="K289" s="27">
        <v>1000</v>
      </c>
      <c r="L289" s="27">
        <v>1000</v>
      </c>
      <c r="M289" s="27">
        <f t="shared" si="235"/>
        <v>0</v>
      </c>
      <c r="N289" s="27"/>
      <c r="O289" s="27"/>
      <c r="P289" s="27">
        <f t="shared" si="236"/>
        <v>0</v>
      </c>
      <c r="Q289" s="27"/>
      <c r="R289" s="27"/>
      <c r="S289" s="27">
        <f t="shared" si="237"/>
        <v>0</v>
      </c>
      <c r="T289" s="27"/>
      <c r="U289" s="27"/>
      <c r="V289" s="27">
        <f t="shared" si="238"/>
        <v>0</v>
      </c>
      <c r="W289" s="27"/>
      <c r="X289" s="27"/>
      <c r="Y289" s="27">
        <f t="shared" si="239"/>
        <v>0</v>
      </c>
      <c r="Z289" s="27"/>
      <c r="AA289" s="27"/>
      <c r="AB289" s="27">
        <f t="shared" si="240"/>
        <v>0</v>
      </c>
    </row>
    <row r="290" spans="1:189" s="21" customFormat="1" x14ac:dyDescent="0.25">
      <c r="A290" s="23" t="s">
        <v>240</v>
      </c>
      <c r="B290" s="27">
        <f t="shared" si="213"/>
        <v>3726</v>
      </c>
      <c r="C290" s="27">
        <f t="shared" si="213"/>
        <v>3726</v>
      </c>
      <c r="D290" s="27">
        <f t="shared" si="232"/>
        <v>0</v>
      </c>
      <c r="E290" s="27"/>
      <c r="F290" s="27"/>
      <c r="G290" s="27">
        <f t="shared" si="233"/>
        <v>0</v>
      </c>
      <c r="H290" s="27"/>
      <c r="I290" s="27"/>
      <c r="J290" s="27">
        <f t="shared" si="234"/>
        <v>0</v>
      </c>
      <c r="K290" s="27">
        <v>3726</v>
      </c>
      <c r="L290" s="27">
        <v>3726</v>
      </c>
      <c r="M290" s="27">
        <f t="shared" si="235"/>
        <v>0</v>
      </c>
      <c r="N290" s="27"/>
      <c r="O290" s="27"/>
      <c r="P290" s="27">
        <f t="shared" si="236"/>
        <v>0</v>
      </c>
      <c r="Q290" s="27"/>
      <c r="R290" s="27"/>
      <c r="S290" s="27">
        <f t="shared" si="237"/>
        <v>0</v>
      </c>
      <c r="T290" s="27"/>
      <c r="U290" s="27"/>
      <c r="V290" s="27">
        <f t="shared" si="238"/>
        <v>0</v>
      </c>
      <c r="W290" s="27"/>
      <c r="X290" s="27"/>
      <c r="Y290" s="27">
        <f t="shared" si="239"/>
        <v>0</v>
      </c>
      <c r="Z290" s="27"/>
      <c r="AA290" s="27"/>
      <c r="AB290" s="27">
        <f t="shared" si="240"/>
        <v>0</v>
      </c>
    </row>
    <row r="291" spans="1:189" s="21" customFormat="1" ht="31.5" x14ac:dyDescent="0.25">
      <c r="A291" s="35" t="s">
        <v>241</v>
      </c>
      <c r="B291" s="27">
        <f t="shared" si="213"/>
        <v>1426</v>
      </c>
      <c r="C291" s="27">
        <f t="shared" si="213"/>
        <v>1426</v>
      </c>
      <c r="D291" s="27">
        <f t="shared" si="232"/>
        <v>0</v>
      </c>
      <c r="E291" s="27"/>
      <c r="F291" s="27"/>
      <c r="G291" s="27">
        <f t="shared" si="233"/>
        <v>0</v>
      </c>
      <c r="H291" s="27"/>
      <c r="I291" s="27"/>
      <c r="J291" s="27">
        <f t="shared" si="234"/>
        <v>0</v>
      </c>
      <c r="K291" s="27"/>
      <c r="L291" s="27"/>
      <c r="M291" s="27">
        <f t="shared" si="235"/>
        <v>0</v>
      </c>
      <c r="N291" s="27">
        <v>1426</v>
      </c>
      <c r="O291" s="27">
        <v>1426</v>
      </c>
      <c r="P291" s="27">
        <f t="shared" si="236"/>
        <v>0</v>
      </c>
      <c r="Q291" s="27"/>
      <c r="R291" s="27"/>
      <c r="S291" s="27">
        <f t="shared" si="237"/>
        <v>0</v>
      </c>
      <c r="T291" s="27"/>
      <c r="U291" s="27"/>
      <c r="V291" s="27">
        <f t="shared" si="238"/>
        <v>0</v>
      </c>
      <c r="W291" s="27"/>
      <c r="X291" s="27"/>
      <c r="Y291" s="27">
        <f t="shared" si="239"/>
        <v>0</v>
      </c>
      <c r="Z291" s="27"/>
      <c r="AA291" s="27"/>
      <c r="AB291" s="27">
        <f t="shared" si="240"/>
        <v>0</v>
      </c>
    </row>
    <row r="292" spans="1:189" s="21" customFormat="1" x14ac:dyDescent="0.25">
      <c r="A292" s="23" t="s">
        <v>242</v>
      </c>
      <c r="B292" s="27">
        <f t="shared" si="213"/>
        <v>10050</v>
      </c>
      <c r="C292" s="27">
        <f t="shared" si="213"/>
        <v>10050</v>
      </c>
      <c r="D292" s="27">
        <f t="shared" si="232"/>
        <v>0</v>
      </c>
      <c r="E292" s="27"/>
      <c r="F292" s="27"/>
      <c r="G292" s="27">
        <f t="shared" si="233"/>
        <v>0</v>
      </c>
      <c r="H292" s="27"/>
      <c r="I292" s="27"/>
      <c r="J292" s="27">
        <f t="shared" si="234"/>
        <v>0</v>
      </c>
      <c r="K292" s="27">
        <f>12500-2450</f>
        <v>10050</v>
      </c>
      <c r="L292" s="27">
        <f>12500-2450</f>
        <v>10050</v>
      </c>
      <c r="M292" s="27">
        <f t="shared" si="235"/>
        <v>0</v>
      </c>
      <c r="N292" s="27"/>
      <c r="O292" s="27"/>
      <c r="P292" s="27">
        <f t="shared" si="236"/>
        <v>0</v>
      </c>
      <c r="Q292" s="27"/>
      <c r="R292" s="27"/>
      <c r="S292" s="27">
        <f t="shared" si="237"/>
        <v>0</v>
      </c>
      <c r="T292" s="27"/>
      <c r="U292" s="27"/>
      <c r="V292" s="27">
        <f t="shared" si="238"/>
        <v>0</v>
      </c>
      <c r="W292" s="27"/>
      <c r="X292" s="27"/>
      <c r="Y292" s="27">
        <f t="shared" si="239"/>
        <v>0</v>
      </c>
      <c r="Z292" s="27"/>
      <c r="AA292" s="27"/>
      <c r="AB292" s="27">
        <f t="shared" si="240"/>
        <v>0</v>
      </c>
    </row>
    <row r="293" spans="1:189" s="21" customFormat="1" ht="31.5" x14ac:dyDescent="0.25">
      <c r="A293" s="19" t="s">
        <v>149</v>
      </c>
      <c r="B293" s="20">
        <f t="shared" si="213"/>
        <v>150449</v>
      </c>
      <c r="C293" s="20">
        <f t="shared" si="213"/>
        <v>167449</v>
      </c>
      <c r="D293" s="20">
        <f t="shared" si="232"/>
        <v>17000</v>
      </c>
      <c r="E293" s="20">
        <f t="shared" ref="E293:AA293" si="254">SUM(E294:E304)</f>
        <v>0</v>
      </c>
      <c r="F293" s="20">
        <f t="shared" si="254"/>
        <v>0</v>
      </c>
      <c r="G293" s="20">
        <f t="shared" si="233"/>
        <v>0</v>
      </c>
      <c r="H293" s="20">
        <f t="shared" si="254"/>
        <v>0</v>
      </c>
      <c r="I293" s="20">
        <f t="shared" si="254"/>
        <v>0</v>
      </c>
      <c r="J293" s="20">
        <f t="shared" si="234"/>
        <v>0</v>
      </c>
      <c r="K293" s="20">
        <f t="shared" ref="K293" si="255">SUM(K294:K304)</f>
        <v>150449</v>
      </c>
      <c r="L293" s="20">
        <f t="shared" si="254"/>
        <v>167449</v>
      </c>
      <c r="M293" s="20">
        <f t="shared" si="235"/>
        <v>17000</v>
      </c>
      <c r="N293" s="20">
        <f t="shared" ref="N293" si="256">SUM(N294:N304)</f>
        <v>0</v>
      </c>
      <c r="O293" s="20">
        <f t="shared" si="254"/>
        <v>0</v>
      </c>
      <c r="P293" s="20">
        <f t="shared" si="236"/>
        <v>0</v>
      </c>
      <c r="Q293" s="20">
        <f t="shared" ref="Q293" si="257">SUM(Q294:Q304)</f>
        <v>0</v>
      </c>
      <c r="R293" s="20">
        <f t="shared" si="254"/>
        <v>0</v>
      </c>
      <c r="S293" s="20">
        <f t="shared" si="237"/>
        <v>0</v>
      </c>
      <c r="T293" s="20">
        <f t="shared" ref="T293" si="258">SUM(T294:T304)</f>
        <v>0</v>
      </c>
      <c r="U293" s="20">
        <f t="shared" si="254"/>
        <v>0</v>
      </c>
      <c r="V293" s="20">
        <f t="shared" si="238"/>
        <v>0</v>
      </c>
      <c r="W293" s="20">
        <f t="shared" ref="W293:X293" si="259">SUM(W294:W304)</f>
        <v>0</v>
      </c>
      <c r="X293" s="20">
        <f t="shared" si="259"/>
        <v>0</v>
      </c>
      <c r="Y293" s="20">
        <f t="shared" si="239"/>
        <v>0</v>
      </c>
      <c r="Z293" s="20">
        <f t="shared" si="254"/>
        <v>0</v>
      </c>
      <c r="AA293" s="20">
        <f t="shared" si="254"/>
        <v>0</v>
      </c>
      <c r="AB293" s="20">
        <f t="shared" si="240"/>
        <v>0</v>
      </c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  <c r="BO293" s="18"/>
      <c r="BP293" s="18"/>
      <c r="BQ293" s="18"/>
      <c r="BR293" s="18"/>
      <c r="BS293" s="18"/>
      <c r="BT293" s="18"/>
      <c r="BU293" s="18"/>
      <c r="BV293" s="18"/>
      <c r="BW293" s="18"/>
      <c r="BX293" s="18"/>
      <c r="BY293" s="18"/>
      <c r="BZ293" s="18"/>
      <c r="CA293" s="18"/>
      <c r="CB293" s="18"/>
      <c r="CC293" s="18"/>
      <c r="CD293" s="18"/>
      <c r="CE293" s="18"/>
      <c r="CF293" s="18"/>
      <c r="CG293" s="18"/>
      <c r="CH293" s="18"/>
      <c r="CI293" s="18"/>
      <c r="CJ293" s="18"/>
      <c r="CK293" s="18"/>
      <c r="CL293" s="18"/>
      <c r="CM293" s="18"/>
      <c r="CN293" s="18"/>
      <c r="CO293" s="18"/>
      <c r="CP293" s="18"/>
      <c r="CQ293" s="18"/>
      <c r="CR293" s="18"/>
      <c r="CS293" s="18"/>
      <c r="CT293" s="18"/>
      <c r="CU293" s="18"/>
      <c r="CV293" s="18"/>
      <c r="CW293" s="18"/>
      <c r="CX293" s="18"/>
      <c r="CY293" s="18"/>
      <c r="CZ293" s="18"/>
      <c r="DA293" s="18"/>
      <c r="DB293" s="18"/>
      <c r="DC293" s="18"/>
      <c r="DD293" s="18"/>
      <c r="DE293" s="18"/>
      <c r="DF293" s="18"/>
      <c r="DG293" s="18"/>
      <c r="DH293" s="18"/>
      <c r="DI293" s="18"/>
      <c r="DJ293" s="18"/>
      <c r="DK293" s="18"/>
      <c r="DL293" s="18"/>
      <c r="DM293" s="18"/>
      <c r="DN293" s="18"/>
      <c r="DO293" s="18"/>
      <c r="DP293" s="18"/>
      <c r="DQ293" s="18"/>
      <c r="DR293" s="18"/>
      <c r="DS293" s="18"/>
      <c r="DT293" s="18"/>
      <c r="DU293" s="18"/>
      <c r="DV293" s="18"/>
      <c r="DW293" s="18"/>
      <c r="DX293" s="18"/>
      <c r="DY293" s="18"/>
      <c r="DZ293" s="18"/>
      <c r="EA293" s="18"/>
      <c r="EB293" s="18"/>
      <c r="EC293" s="18"/>
      <c r="ED293" s="18"/>
      <c r="EE293" s="18"/>
      <c r="EF293" s="18"/>
      <c r="EG293" s="18"/>
      <c r="EH293" s="18"/>
      <c r="EI293" s="18"/>
      <c r="EJ293" s="18"/>
      <c r="EK293" s="18"/>
      <c r="EL293" s="18"/>
      <c r="EM293" s="18"/>
      <c r="EN293" s="18"/>
      <c r="EO293" s="18"/>
      <c r="EP293" s="18"/>
      <c r="EQ293" s="18"/>
      <c r="ER293" s="18"/>
      <c r="ES293" s="18"/>
      <c r="ET293" s="18"/>
      <c r="EU293" s="18"/>
      <c r="EV293" s="18"/>
      <c r="EW293" s="18"/>
      <c r="EX293" s="18"/>
      <c r="EY293" s="18"/>
      <c r="EZ293" s="18"/>
      <c r="FA293" s="18"/>
      <c r="FB293" s="18"/>
      <c r="FC293" s="18"/>
      <c r="FD293" s="18"/>
      <c r="FE293" s="18"/>
      <c r="FF293" s="18"/>
      <c r="FG293" s="18"/>
      <c r="FH293" s="18"/>
      <c r="FI293" s="18"/>
      <c r="FJ293" s="18"/>
      <c r="FK293" s="18"/>
      <c r="FL293" s="18"/>
      <c r="FM293" s="18"/>
      <c r="FN293" s="18"/>
      <c r="FO293" s="18"/>
      <c r="FP293" s="18"/>
      <c r="FQ293" s="18"/>
      <c r="FR293" s="18"/>
      <c r="FS293" s="18"/>
      <c r="FT293" s="18"/>
      <c r="FU293" s="18"/>
      <c r="FV293" s="18"/>
      <c r="FW293" s="18"/>
      <c r="FX293" s="18"/>
      <c r="FY293" s="18"/>
      <c r="FZ293" s="18"/>
      <c r="GA293" s="18"/>
      <c r="GB293" s="18"/>
      <c r="GC293" s="18"/>
      <c r="GD293" s="18"/>
      <c r="GE293" s="18"/>
      <c r="GF293" s="18"/>
      <c r="GG293" s="18"/>
    </row>
    <row r="294" spans="1:189" s="21" customFormat="1" ht="31.5" x14ac:dyDescent="0.25">
      <c r="A294" s="26" t="s">
        <v>243</v>
      </c>
      <c r="B294" s="27">
        <f t="shared" si="213"/>
        <v>85111</v>
      </c>
      <c r="C294" s="27">
        <f t="shared" si="213"/>
        <v>85111</v>
      </c>
      <c r="D294" s="27">
        <f t="shared" si="232"/>
        <v>0</v>
      </c>
      <c r="E294" s="27"/>
      <c r="F294" s="27"/>
      <c r="G294" s="27">
        <f t="shared" si="233"/>
        <v>0</v>
      </c>
      <c r="H294" s="27"/>
      <c r="I294" s="27"/>
      <c r="J294" s="27">
        <f t="shared" si="234"/>
        <v>0</v>
      </c>
      <c r="K294" s="27">
        <v>85111</v>
      </c>
      <c r="L294" s="27">
        <v>85111</v>
      </c>
      <c r="M294" s="27">
        <f t="shared" si="235"/>
        <v>0</v>
      </c>
      <c r="N294" s="27"/>
      <c r="O294" s="27"/>
      <c r="P294" s="27">
        <f t="shared" si="236"/>
        <v>0</v>
      </c>
      <c r="Q294" s="27"/>
      <c r="R294" s="27"/>
      <c r="S294" s="27">
        <f t="shared" si="237"/>
        <v>0</v>
      </c>
      <c r="T294" s="27"/>
      <c r="U294" s="27"/>
      <c r="V294" s="27">
        <f t="shared" si="238"/>
        <v>0</v>
      </c>
      <c r="W294" s="27"/>
      <c r="X294" s="27"/>
      <c r="Y294" s="27">
        <f t="shared" si="239"/>
        <v>0</v>
      </c>
      <c r="Z294" s="27"/>
      <c r="AA294" s="27"/>
      <c r="AB294" s="27">
        <f t="shared" si="240"/>
        <v>0</v>
      </c>
    </row>
    <row r="295" spans="1:189" s="21" customFormat="1" x14ac:dyDescent="0.25">
      <c r="A295" s="26" t="s">
        <v>244</v>
      </c>
      <c r="B295" s="27">
        <f t="shared" si="213"/>
        <v>11100</v>
      </c>
      <c r="C295" s="27">
        <f t="shared" si="213"/>
        <v>11100</v>
      </c>
      <c r="D295" s="27">
        <f t="shared" si="232"/>
        <v>0</v>
      </c>
      <c r="E295" s="27"/>
      <c r="F295" s="27"/>
      <c r="G295" s="27">
        <f t="shared" si="233"/>
        <v>0</v>
      </c>
      <c r="H295" s="27"/>
      <c r="I295" s="27"/>
      <c r="J295" s="27">
        <f t="shared" si="234"/>
        <v>0</v>
      </c>
      <c r="K295" s="27">
        <v>11100</v>
      </c>
      <c r="L295" s="27">
        <v>11100</v>
      </c>
      <c r="M295" s="27">
        <f t="shared" si="235"/>
        <v>0</v>
      </c>
      <c r="N295" s="27"/>
      <c r="O295" s="27"/>
      <c r="P295" s="27">
        <f t="shared" si="236"/>
        <v>0</v>
      </c>
      <c r="Q295" s="27"/>
      <c r="R295" s="27"/>
      <c r="S295" s="27">
        <f t="shared" si="237"/>
        <v>0</v>
      </c>
      <c r="T295" s="27"/>
      <c r="U295" s="27"/>
      <c r="V295" s="27">
        <f t="shared" si="238"/>
        <v>0</v>
      </c>
      <c r="W295" s="27"/>
      <c r="X295" s="27"/>
      <c r="Y295" s="27">
        <f t="shared" si="239"/>
        <v>0</v>
      </c>
      <c r="Z295" s="27"/>
      <c r="AA295" s="27"/>
      <c r="AB295" s="27">
        <f t="shared" si="240"/>
        <v>0</v>
      </c>
    </row>
    <row r="296" spans="1:189" s="21" customFormat="1" x14ac:dyDescent="0.25">
      <c r="A296" s="23" t="s">
        <v>245</v>
      </c>
      <c r="B296" s="27">
        <f t="shared" si="213"/>
        <v>3866</v>
      </c>
      <c r="C296" s="27">
        <f t="shared" si="213"/>
        <v>3866</v>
      </c>
      <c r="D296" s="27">
        <f t="shared" si="232"/>
        <v>0</v>
      </c>
      <c r="E296" s="27"/>
      <c r="F296" s="27"/>
      <c r="G296" s="27">
        <f t="shared" si="233"/>
        <v>0</v>
      </c>
      <c r="H296" s="27"/>
      <c r="I296" s="27"/>
      <c r="J296" s="27">
        <f t="shared" si="234"/>
        <v>0</v>
      </c>
      <c r="K296" s="27">
        <v>3866</v>
      </c>
      <c r="L296" s="27">
        <v>3866</v>
      </c>
      <c r="M296" s="27">
        <f t="shared" si="235"/>
        <v>0</v>
      </c>
      <c r="N296" s="27"/>
      <c r="O296" s="27"/>
      <c r="P296" s="27">
        <f t="shared" si="236"/>
        <v>0</v>
      </c>
      <c r="Q296" s="27"/>
      <c r="R296" s="27"/>
      <c r="S296" s="27">
        <f t="shared" si="237"/>
        <v>0</v>
      </c>
      <c r="T296" s="27"/>
      <c r="U296" s="27"/>
      <c r="V296" s="27">
        <f t="shared" si="238"/>
        <v>0</v>
      </c>
      <c r="W296" s="27"/>
      <c r="X296" s="27"/>
      <c r="Y296" s="27">
        <f t="shared" si="239"/>
        <v>0</v>
      </c>
      <c r="Z296" s="27"/>
      <c r="AA296" s="27"/>
      <c r="AB296" s="27">
        <f t="shared" si="240"/>
        <v>0</v>
      </c>
    </row>
    <row r="297" spans="1:189" s="21" customFormat="1" x14ac:dyDescent="0.25">
      <c r="A297" s="23" t="s">
        <v>246</v>
      </c>
      <c r="B297" s="27">
        <f t="shared" si="213"/>
        <v>4450</v>
      </c>
      <c r="C297" s="27">
        <f t="shared" si="213"/>
        <v>4450</v>
      </c>
      <c r="D297" s="27">
        <f t="shared" si="232"/>
        <v>0</v>
      </c>
      <c r="E297" s="27"/>
      <c r="F297" s="27"/>
      <c r="G297" s="27">
        <f t="shared" si="233"/>
        <v>0</v>
      </c>
      <c r="H297" s="27"/>
      <c r="I297" s="27"/>
      <c r="J297" s="27">
        <f t="shared" si="234"/>
        <v>0</v>
      </c>
      <c r="K297" s="27">
        <f>2000+2450</f>
        <v>4450</v>
      </c>
      <c r="L297" s="27">
        <f>2000+2450</f>
        <v>4450</v>
      </c>
      <c r="M297" s="27">
        <f t="shared" si="235"/>
        <v>0</v>
      </c>
      <c r="N297" s="27"/>
      <c r="O297" s="27"/>
      <c r="P297" s="27">
        <f t="shared" si="236"/>
        <v>0</v>
      </c>
      <c r="Q297" s="27"/>
      <c r="R297" s="27"/>
      <c r="S297" s="27">
        <f t="shared" si="237"/>
        <v>0</v>
      </c>
      <c r="T297" s="27"/>
      <c r="U297" s="27"/>
      <c r="V297" s="27">
        <f t="shared" si="238"/>
        <v>0</v>
      </c>
      <c r="W297" s="27"/>
      <c r="X297" s="27"/>
      <c r="Y297" s="27">
        <f t="shared" si="239"/>
        <v>0</v>
      </c>
      <c r="Z297" s="27"/>
      <c r="AA297" s="27"/>
      <c r="AB297" s="27">
        <f t="shared" si="240"/>
        <v>0</v>
      </c>
    </row>
    <row r="298" spans="1:189" s="21" customFormat="1" ht="31.5" x14ac:dyDescent="0.25">
      <c r="A298" s="23" t="s">
        <v>247</v>
      </c>
      <c r="B298" s="27">
        <f t="shared" si="213"/>
        <v>0</v>
      </c>
      <c r="C298" s="27">
        <f t="shared" si="213"/>
        <v>17000</v>
      </c>
      <c r="D298" s="27">
        <f t="shared" si="232"/>
        <v>17000</v>
      </c>
      <c r="E298" s="27"/>
      <c r="F298" s="27"/>
      <c r="G298" s="27">
        <f t="shared" si="233"/>
        <v>0</v>
      </c>
      <c r="H298" s="27"/>
      <c r="I298" s="27"/>
      <c r="J298" s="27">
        <f t="shared" si="234"/>
        <v>0</v>
      </c>
      <c r="K298" s="27"/>
      <c r="L298" s="27">
        <v>17000</v>
      </c>
      <c r="M298" s="27">
        <f t="shared" si="235"/>
        <v>17000</v>
      </c>
      <c r="N298" s="27"/>
      <c r="O298" s="27"/>
      <c r="P298" s="27">
        <f t="shared" si="236"/>
        <v>0</v>
      </c>
      <c r="Q298" s="27"/>
      <c r="R298" s="27"/>
      <c r="S298" s="27">
        <f t="shared" si="237"/>
        <v>0</v>
      </c>
      <c r="T298" s="27"/>
      <c r="U298" s="27"/>
      <c r="V298" s="27">
        <f t="shared" si="238"/>
        <v>0</v>
      </c>
      <c r="W298" s="27"/>
      <c r="X298" s="27"/>
      <c r="Y298" s="27">
        <f t="shared" si="239"/>
        <v>0</v>
      </c>
      <c r="Z298" s="27"/>
      <c r="AA298" s="27"/>
      <c r="AB298" s="27">
        <f t="shared" si="240"/>
        <v>0</v>
      </c>
    </row>
    <row r="299" spans="1:189" s="21" customFormat="1" ht="31.5" x14ac:dyDescent="0.25">
      <c r="A299" s="23" t="s">
        <v>248</v>
      </c>
      <c r="B299" s="27">
        <f t="shared" si="213"/>
        <v>3800</v>
      </c>
      <c r="C299" s="27">
        <f t="shared" si="213"/>
        <v>3800</v>
      </c>
      <c r="D299" s="27">
        <f t="shared" si="232"/>
        <v>0</v>
      </c>
      <c r="E299" s="27"/>
      <c r="F299" s="27"/>
      <c r="G299" s="27">
        <f t="shared" si="233"/>
        <v>0</v>
      </c>
      <c r="H299" s="27"/>
      <c r="I299" s="27"/>
      <c r="J299" s="27">
        <f t="shared" si="234"/>
        <v>0</v>
      </c>
      <c r="K299" s="27">
        <v>3800</v>
      </c>
      <c r="L299" s="27">
        <v>3800</v>
      </c>
      <c r="M299" s="27">
        <f t="shared" si="235"/>
        <v>0</v>
      </c>
      <c r="N299" s="27"/>
      <c r="O299" s="27"/>
      <c r="P299" s="27">
        <f t="shared" si="236"/>
        <v>0</v>
      </c>
      <c r="Q299" s="27"/>
      <c r="R299" s="27"/>
      <c r="S299" s="27">
        <f t="shared" si="237"/>
        <v>0</v>
      </c>
      <c r="T299" s="27"/>
      <c r="U299" s="27"/>
      <c r="V299" s="27">
        <f t="shared" si="238"/>
        <v>0</v>
      </c>
      <c r="W299" s="27"/>
      <c r="X299" s="27"/>
      <c r="Y299" s="27">
        <f t="shared" si="239"/>
        <v>0</v>
      </c>
      <c r="Z299" s="27"/>
      <c r="AA299" s="27"/>
      <c r="AB299" s="27">
        <f t="shared" si="240"/>
        <v>0</v>
      </c>
    </row>
    <row r="300" spans="1:189" s="21" customFormat="1" ht="31.5" x14ac:dyDescent="0.25">
      <c r="A300" s="26" t="s">
        <v>249</v>
      </c>
      <c r="B300" s="27">
        <f t="shared" si="213"/>
        <v>3290</v>
      </c>
      <c r="C300" s="27">
        <f t="shared" si="213"/>
        <v>3290</v>
      </c>
      <c r="D300" s="27">
        <f t="shared" si="232"/>
        <v>0</v>
      </c>
      <c r="E300" s="27"/>
      <c r="F300" s="27"/>
      <c r="G300" s="27">
        <f t="shared" si="233"/>
        <v>0</v>
      </c>
      <c r="H300" s="27"/>
      <c r="I300" s="27"/>
      <c r="J300" s="27">
        <f t="shared" si="234"/>
        <v>0</v>
      </c>
      <c r="K300" s="27">
        <v>3290</v>
      </c>
      <c r="L300" s="27">
        <v>3290</v>
      </c>
      <c r="M300" s="27">
        <f t="shared" si="235"/>
        <v>0</v>
      </c>
      <c r="N300" s="27"/>
      <c r="O300" s="27"/>
      <c r="P300" s="27">
        <f t="shared" si="236"/>
        <v>0</v>
      </c>
      <c r="Q300" s="27"/>
      <c r="R300" s="27"/>
      <c r="S300" s="27">
        <f t="shared" si="237"/>
        <v>0</v>
      </c>
      <c r="T300" s="27"/>
      <c r="U300" s="27"/>
      <c r="V300" s="27">
        <f t="shared" si="238"/>
        <v>0</v>
      </c>
      <c r="W300" s="27"/>
      <c r="X300" s="27"/>
      <c r="Y300" s="27">
        <f t="shared" si="239"/>
        <v>0</v>
      </c>
      <c r="Z300" s="27"/>
      <c r="AA300" s="27"/>
      <c r="AB300" s="27">
        <f t="shared" si="240"/>
        <v>0</v>
      </c>
    </row>
    <row r="301" spans="1:189" s="21" customFormat="1" x14ac:dyDescent="0.25">
      <c r="A301" s="26" t="s">
        <v>250</v>
      </c>
      <c r="B301" s="27">
        <f t="shared" si="213"/>
        <v>4000</v>
      </c>
      <c r="C301" s="27">
        <f t="shared" si="213"/>
        <v>4000</v>
      </c>
      <c r="D301" s="27">
        <f t="shared" si="232"/>
        <v>0</v>
      </c>
      <c r="E301" s="27"/>
      <c r="F301" s="27"/>
      <c r="G301" s="27">
        <f t="shared" si="233"/>
        <v>0</v>
      </c>
      <c r="H301" s="27"/>
      <c r="I301" s="27"/>
      <c r="J301" s="27">
        <f t="shared" si="234"/>
        <v>0</v>
      </c>
      <c r="K301" s="27">
        <v>4000</v>
      </c>
      <c r="L301" s="27">
        <v>4000</v>
      </c>
      <c r="M301" s="27">
        <f t="shared" si="235"/>
        <v>0</v>
      </c>
      <c r="N301" s="27"/>
      <c r="O301" s="27"/>
      <c r="P301" s="27">
        <f t="shared" si="236"/>
        <v>0</v>
      </c>
      <c r="Q301" s="27"/>
      <c r="R301" s="27"/>
      <c r="S301" s="27">
        <f t="shared" si="237"/>
        <v>0</v>
      </c>
      <c r="T301" s="27"/>
      <c r="U301" s="27"/>
      <c r="V301" s="27">
        <f t="shared" si="238"/>
        <v>0</v>
      </c>
      <c r="W301" s="27"/>
      <c r="X301" s="27"/>
      <c r="Y301" s="27">
        <f t="shared" si="239"/>
        <v>0</v>
      </c>
      <c r="Z301" s="27"/>
      <c r="AA301" s="27"/>
      <c r="AB301" s="27">
        <f t="shared" si="240"/>
        <v>0</v>
      </c>
    </row>
    <row r="302" spans="1:189" s="21" customFormat="1" x14ac:dyDescent="0.25">
      <c r="A302" s="23" t="s">
        <v>251</v>
      </c>
      <c r="B302" s="27">
        <f t="shared" si="213"/>
        <v>2800</v>
      </c>
      <c r="C302" s="27">
        <f t="shared" si="213"/>
        <v>2800</v>
      </c>
      <c r="D302" s="27">
        <f t="shared" si="232"/>
        <v>0</v>
      </c>
      <c r="E302" s="27"/>
      <c r="F302" s="27"/>
      <c r="G302" s="27">
        <f t="shared" si="233"/>
        <v>0</v>
      </c>
      <c r="H302" s="27"/>
      <c r="I302" s="27"/>
      <c r="J302" s="27">
        <f t="shared" si="234"/>
        <v>0</v>
      </c>
      <c r="K302" s="27">
        <v>2800</v>
      </c>
      <c r="L302" s="27">
        <v>2800</v>
      </c>
      <c r="M302" s="27">
        <f t="shared" si="235"/>
        <v>0</v>
      </c>
      <c r="N302" s="27"/>
      <c r="O302" s="27"/>
      <c r="P302" s="27">
        <f t="shared" si="236"/>
        <v>0</v>
      </c>
      <c r="Q302" s="27"/>
      <c r="R302" s="27"/>
      <c r="S302" s="27">
        <f t="shared" si="237"/>
        <v>0</v>
      </c>
      <c r="T302" s="27"/>
      <c r="U302" s="27"/>
      <c r="V302" s="27">
        <f t="shared" si="238"/>
        <v>0</v>
      </c>
      <c r="W302" s="27"/>
      <c r="X302" s="27"/>
      <c r="Y302" s="27">
        <f t="shared" si="239"/>
        <v>0</v>
      </c>
      <c r="Z302" s="27"/>
      <c r="AA302" s="27"/>
      <c r="AB302" s="27">
        <f t="shared" si="240"/>
        <v>0</v>
      </c>
    </row>
    <row r="303" spans="1:189" s="21" customFormat="1" ht="31.5" x14ac:dyDescent="0.25">
      <c r="A303" s="23" t="s">
        <v>252</v>
      </c>
      <c r="B303" s="27">
        <f t="shared" si="213"/>
        <v>27932</v>
      </c>
      <c r="C303" s="27">
        <f t="shared" si="213"/>
        <v>27932</v>
      </c>
      <c r="D303" s="27">
        <f t="shared" si="232"/>
        <v>0</v>
      </c>
      <c r="E303" s="27"/>
      <c r="F303" s="27"/>
      <c r="G303" s="27">
        <f t="shared" si="233"/>
        <v>0</v>
      </c>
      <c r="H303" s="27"/>
      <c r="I303" s="27"/>
      <c r="J303" s="27">
        <f t="shared" si="234"/>
        <v>0</v>
      </c>
      <c r="K303" s="27">
        <v>27932</v>
      </c>
      <c r="L303" s="27">
        <v>27932</v>
      </c>
      <c r="M303" s="27">
        <f t="shared" si="235"/>
        <v>0</v>
      </c>
      <c r="N303" s="27"/>
      <c r="O303" s="27"/>
      <c r="P303" s="27">
        <f t="shared" si="236"/>
        <v>0</v>
      </c>
      <c r="Q303" s="27"/>
      <c r="R303" s="27"/>
      <c r="S303" s="27">
        <f t="shared" si="237"/>
        <v>0</v>
      </c>
      <c r="T303" s="27"/>
      <c r="U303" s="27"/>
      <c r="V303" s="27">
        <f t="shared" si="238"/>
        <v>0</v>
      </c>
      <c r="W303" s="27"/>
      <c r="X303" s="27"/>
      <c r="Y303" s="27">
        <f t="shared" si="239"/>
        <v>0</v>
      </c>
      <c r="Z303" s="27"/>
      <c r="AA303" s="27"/>
      <c r="AB303" s="27">
        <f t="shared" si="240"/>
        <v>0</v>
      </c>
    </row>
    <row r="304" spans="1:189" s="21" customFormat="1" ht="31.5" x14ac:dyDescent="0.25">
      <c r="A304" s="23" t="s">
        <v>253</v>
      </c>
      <c r="B304" s="27">
        <f t="shared" si="213"/>
        <v>4100</v>
      </c>
      <c r="C304" s="27">
        <f t="shared" si="213"/>
        <v>4100</v>
      </c>
      <c r="D304" s="27">
        <f t="shared" si="232"/>
        <v>0</v>
      </c>
      <c r="E304" s="27"/>
      <c r="F304" s="27"/>
      <c r="G304" s="27">
        <f t="shared" si="233"/>
        <v>0</v>
      </c>
      <c r="H304" s="27"/>
      <c r="I304" s="27"/>
      <c r="J304" s="27">
        <f t="shared" si="234"/>
        <v>0</v>
      </c>
      <c r="K304" s="36">
        <v>4100</v>
      </c>
      <c r="L304" s="36">
        <v>4100</v>
      </c>
      <c r="M304" s="27">
        <f t="shared" si="235"/>
        <v>0</v>
      </c>
      <c r="N304" s="27"/>
      <c r="O304" s="27"/>
      <c r="P304" s="27">
        <f t="shared" si="236"/>
        <v>0</v>
      </c>
      <c r="Q304" s="27"/>
      <c r="R304" s="27"/>
      <c r="S304" s="27">
        <f t="shared" si="237"/>
        <v>0</v>
      </c>
      <c r="T304" s="27"/>
      <c r="U304" s="27"/>
      <c r="V304" s="27">
        <f t="shared" si="238"/>
        <v>0</v>
      </c>
      <c r="W304" s="27"/>
      <c r="X304" s="27"/>
      <c r="Y304" s="27">
        <f t="shared" si="239"/>
        <v>0</v>
      </c>
      <c r="Z304" s="27"/>
      <c r="AA304" s="27"/>
      <c r="AB304" s="27">
        <f t="shared" si="240"/>
        <v>0</v>
      </c>
    </row>
    <row r="305" spans="1:189" s="21" customFormat="1" x14ac:dyDescent="0.25">
      <c r="A305" s="19" t="s">
        <v>152</v>
      </c>
      <c r="B305" s="20">
        <f t="shared" si="213"/>
        <v>81200</v>
      </c>
      <c r="C305" s="20">
        <f t="shared" si="213"/>
        <v>81200</v>
      </c>
      <c r="D305" s="20">
        <f t="shared" si="232"/>
        <v>0</v>
      </c>
      <c r="E305" s="20">
        <f>SUM(E306:E307)</f>
        <v>0</v>
      </c>
      <c r="F305" s="20">
        <f>SUM(F306:F307)</f>
        <v>0</v>
      </c>
      <c r="G305" s="20">
        <f t="shared" si="233"/>
        <v>0</v>
      </c>
      <c r="H305" s="20">
        <f t="shared" ref="H305:AA305" si="260">SUM(H306:H307)</f>
        <v>0</v>
      </c>
      <c r="I305" s="20">
        <f t="shared" si="260"/>
        <v>0</v>
      </c>
      <c r="J305" s="20">
        <f t="shared" si="234"/>
        <v>0</v>
      </c>
      <c r="K305" s="20">
        <f t="shared" ref="K305" si="261">SUM(K306:K307)</f>
        <v>25200</v>
      </c>
      <c r="L305" s="20">
        <f t="shared" si="260"/>
        <v>25200</v>
      </c>
      <c r="M305" s="20">
        <f t="shared" si="235"/>
        <v>0</v>
      </c>
      <c r="N305" s="20">
        <f t="shared" ref="N305" si="262">SUM(N306:N307)</f>
        <v>0</v>
      </c>
      <c r="O305" s="20">
        <f t="shared" si="260"/>
        <v>0</v>
      </c>
      <c r="P305" s="20">
        <f t="shared" si="236"/>
        <v>0</v>
      </c>
      <c r="Q305" s="20">
        <f t="shared" ref="Q305" si="263">SUM(Q306:Q307)</f>
        <v>56000</v>
      </c>
      <c r="R305" s="20">
        <f t="shared" si="260"/>
        <v>56000</v>
      </c>
      <c r="S305" s="20">
        <f t="shared" si="237"/>
        <v>0</v>
      </c>
      <c r="T305" s="20">
        <f t="shared" ref="T305" si="264">SUM(T306:T307)</f>
        <v>0</v>
      </c>
      <c r="U305" s="20">
        <f t="shared" si="260"/>
        <v>0</v>
      </c>
      <c r="V305" s="20">
        <f t="shared" si="238"/>
        <v>0</v>
      </c>
      <c r="W305" s="20">
        <f t="shared" ref="W305:X305" si="265">SUM(W306:W307)</f>
        <v>0</v>
      </c>
      <c r="X305" s="20">
        <f t="shared" si="265"/>
        <v>0</v>
      </c>
      <c r="Y305" s="20">
        <f t="shared" si="239"/>
        <v>0</v>
      </c>
      <c r="Z305" s="20">
        <f t="shared" si="260"/>
        <v>0</v>
      </c>
      <c r="AA305" s="20">
        <f t="shared" si="260"/>
        <v>0</v>
      </c>
      <c r="AB305" s="20">
        <f t="shared" si="240"/>
        <v>0</v>
      </c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/>
      <c r="BM305" s="18"/>
      <c r="BN305" s="18"/>
      <c r="BO305" s="18"/>
      <c r="BP305" s="18"/>
      <c r="BQ305" s="18"/>
      <c r="BR305" s="18"/>
      <c r="BS305" s="18"/>
      <c r="BT305" s="18"/>
      <c r="BU305" s="18"/>
      <c r="BV305" s="18"/>
      <c r="BW305" s="18"/>
      <c r="BX305" s="18"/>
      <c r="BY305" s="18"/>
      <c r="BZ305" s="18"/>
      <c r="CA305" s="18"/>
      <c r="CB305" s="18"/>
      <c r="CC305" s="18"/>
      <c r="CD305" s="18"/>
      <c r="CE305" s="18"/>
      <c r="CF305" s="18"/>
      <c r="CG305" s="18"/>
      <c r="CH305" s="18"/>
      <c r="CI305" s="18"/>
      <c r="CJ305" s="18"/>
      <c r="CK305" s="18"/>
      <c r="CL305" s="18"/>
      <c r="CM305" s="18"/>
      <c r="CN305" s="18"/>
      <c r="CO305" s="18"/>
      <c r="CP305" s="18"/>
      <c r="CQ305" s="18"/>
      <c r="CR305" s="18"/>
      <c r="CS305" s="18"/>
      <c r="CT305" s="18"/>
      <c r="CU305" s="18"/>
      <c r="CV305" s="18"/>
      <c r="CW305" s="18"/>
      <c r="CX305" s="18"/>
      <c r="CY305" s="18"/>
      <c r="CZ305" s="18"/>
      <c r="DA305" s="18"/>
      <c r="DB305" s="18"/>
      <c r="DC305" s="18"/>
      <c r="DD305" s="18"/>
      <c r="DE305" s="18"/>
      <c r="DF305" s="18"/>
      <c r="DG305" s="18"/>
      <c r="DH305" s="18"/>
      <c r="DI305" s="18"/>
      <c r="DJ305" s="18"/>
      <c r="DK305" s="18"/>
      <c r="DL305" s="18"/>
      <c r="DM305" s="18"/>
      <c r="DN305" s="18"/>
      <c r="DO305" s="18"/>
      <c r="DP305" s="18"/>
      <c r="DQ305" s="18"/>
      <c r="DR305" s="18"/>
      <c r="DS305" s="18"/>
      <c r="DT305" s="18"/>
      <c r="DU305" s="18"/>
      <c r="DV305" s="18"/>
      <c r="DW305" s="18"/>
      <c r="DX305" s="18"/>
      <c r="DY305" s="18"/>
      <c r="DZ305" s="18"/>
      <c r="EA305" s="18"/>
      <c r="EB305" s="18"/>
      <c r="EC305" s="18"/>
      <c r="ED305" s="18"/>
      <c r="EE305" s="18"/>
      <c r="EF305" s="18"/>
      <c r="EG305" s="18"/>
      <c r="EH305" s="18"/>
      <c r="EI305" s="18"/>
      <c r="EJ305" s="18"/>
      <c r="EK305" s="18"/>
      <c r="EL305" s="18"/>
      <c r="EM305" s="18"/>
      <c r="EN305" s="18"/>
      <c r="EO305" s="18"/>
      <c r="EP305" s="18"/>
      <c r="EQ305" s="18"/>
      <c r="ER305" s="18"/>
      <c r="ES305" s="18"/>
      <c r="ET305" s="18"/>
      <c r="EU305" s="18"/>
      <c r="EV305" s="18"/>
      <c r="EW305" s="18"/>
      <c r="EX305" s="18"/>
      <c r="EY305" s="18"/>
      <c r="EZ305" s="18"/>
      <c r="FA305" s="18"/>
      <c r="FB305" s="18"/>
      <c r="FC305" s="18"/>
      <c r="FD305" s="18"/>
      <c r="FE305" s="18"/>
      <c r="FF305" s="18"/>
      <c r="FG305" s="18"/>
      <c r="FH305" s="18"/>
      <c r="FI305" s="18"/>
      <c r="FJ305" s="18"/>
      <c r="FK305" s="18"/>
      <c r="FL305" s="18"/>
      <c r="FM305" s="18"/>
      <c r="FN305" s="18"/>
      <c r="FO305" s="18"/>
      <c r="FP305" s="18"/>
      <c r="FQ305" s="18"/>
      <c r="FR305" s="18"/>
      <c r="FS305" s="18"/>
      <c r="FT305" s="18"/>
      <c r="FU305" s="18"/>
      <c r="FV305" s="18"/>
      <c r="FW305" s="18"/>
      <c r="FX305" s="18"/>
      <c r="FY305" s="18"/>
      <c r="FZ305" s="18"/>
      <c r="GA305" s="18"/>
      <c r="GB305" s="18"/>
      <c r="GC305" s="18"/>
      <c r="GD305" s="18"/>
      <c r="GE305" s="18"/>
      <c r="GF305" s="18"/>
      <c r="GG305" s="18"/>
    </row>
    <row r="306" spans="1:189" s="21" customFormat="1" x14ac:dyDescent="0.25">
      <c r="A306" s="26" t="s">
        <v>254</v>
      </c>
      <c r="B306" s="27">
        <f t="shared" si="213"/>
        <v>56000</v>
      </c>
      <c r="C306" s="27">
        <f t="shared" si="213"/>
        <v>56000</v>
      </c>
      <c r="D306" s="27">
        <f t="shared" si="232"/>
        <v>0</v>
      </c>
      <c r="E306" s="27"/>
      <c r="F306" s="27"/>
      <c r="G306" s="27">
        <f t="shared" si="233"/>
        <v>0</v>
      </c>
      <c r="H306" s="27"/>
      <c r="I306" s="27"/>
      <c r="J306" s="27">
        <f t="shared" si="234"/>
        <v>0</v>
      </c>
      <c r="K306" s="27"/>
      <c r="L306" s="27"/>
      <c r="M306" s="27">
        <f t="shared" si="235"/>
        <v>0</v>
      </c>
      <c r="N306" s="27"/>
      <c r="O306" s="27"/>
      <c r="P306" s="27">
        <f t="shared" si="236"/>
        <v>0</v>
      </c>
      <c r="Q306" s="27">
        <f>55000+1000</f>
        <v>56000</v>
      </c>
      <c r="R306" s="27">
        <f>55000+1000</f>
        <v>56000</v>
      </c>
      <c r="S306" s="27">
        <f t="shared" si="237"/>
        <v>0</v>
      </c>
      <c r="T306" s="27"/>
      <c r="U306" s="27"/>
      <c r="V306" s="27">
        <f t="shared" si="238"/>
        <v>0</v>
      </c>
      <c r="W306" s="27"/>
      <c r="X306" s="27"/>
      <c r="Y306" s="27">
        <f t="shared" si="239"/>
        <v>0</v>
      </c>
      <c r="Z306" s="27"/>
      <c r="AA306" s="27"/>
      <c r="AB306" s="27">
        <f t="shared" si="240"/>
        <v>0</v>
      </c>
    </row>
    <row r="307" spans="1:189" s="21" customFormat="1" ht="31.5" x14ac:dyDescent="0.25">
      <c r="A307" s="26" t="s">
        <v>255</v>
      </c>
      <c r="B307" s="27">
        <f t="shared" si="213"/>
        <v>25200</v>
      </c>
      <c r="C307" s="27">
        <f t="shared" si="213"/>
        <v>25200</v>
      </c>
      <c r="D307" s="27">
        <f t="shared" si="232"/>
        <v>0</v>
      </c>
      <c r="E307" s="27"/>
      <c r="F307" s="27"/>
      <c r="G307" s="27">
        <f t="shared" si="233"/>
        <v>0</v>
      </c>
      <c r="H307" s="27"/>
      <c r="I307" s="27"/>
      <c r="J307" s="27">
        <f t="shared" si="234"/>
        <v>0</v>
      </c>
      <c r="K307" s="27">
        <v>25200</v>
      </c>
      <c r="L307" s="27">
        <v>25200</v>
      </c>
      <c r="M307" s="27">
        <f t="shared" si="235"/>
        <v>0</v>
      </c>
      <c r="N307" s="27"/>
      <c r="O307" s="27"/>
      <c r="P307" s="27">
        <f t="shared" si="236"/>
        <v>0</v>
      </c>
      <c r="Q307" s="27"/>
      <c r="R307" s="27"/>
      <c r="S307" s="27">
        <f t="shared" si="237"/>
        <v>0</v>
      </c>
      <c r="T307" s="27"/>
      <c r="U307" s="27"/>
      <c r="V307" s="27">
        <f t="shared" si="238"/>
        <v>0</v>
      </c>
      <c r="W307" s="27"/>
      <c r="X307" s="27"/>
      <c r="Y307" s="27">
        <f t="shared" si="239"/>
        <v>0</v>
      </c>
      <c r="Z307" s="27"/>
      <c r="AA307" s="27"/>
      <c r="AB307" s="27">
        <f t="shared" si="240"/>
        <v>0</v>
      </c>
    </row>
    <row r="308" spans="1:189" s="21" customFormat="1" x14ac:dyDescent="0.25">
      <c r="A308" s="19" t="s">
        <v>179</v>
      </c>
      <c r="B308" s="20">
        <f t="shared" si="213"/>
        <v>175764</v>
      </c>
      <c r="C308" s="20">
        <f t="shared" si="213"/>
        <v>175764</v>
      </c>
      <c r="D308" s="20">
        <f t="shared" si="232"/>
        <v>0</v>
      </c>
      <c r="E308" s="20">
        <f>SUM(E309:E310)</f>
        <v>0</v>
      </c>
      <c r="F308" s="20">
        <f>SUM(F309:F310)</f>
        <v>0</v>
      </c>
      <c r="G308" s="20">
        <f t="shared" si="233"/>
        <v>0</v>
      </c>
      <c r="H308" s="20">
        <f t="shared" ref="H308:AA308" si="266">SUM(H309:H310)</f>
        <v>0</v>
      </c>
      <c r="I308" s="20">
        <f t="shared" si="266"/>
        <v>0</v>
      </c>
      <c r="J308" s="20">
        <f t="shared" si="234"/>
        <v>0</v>
      </c>
      <c r="K308" s="20">
        <f t="shared" ref="K308" si="267">SUM(K309:K310)</f>
        <v>5000</v>
      </c>
      <c r="L308" s="20">
        <f t="shared" si="266"/>
        <v>5000</v>
      </c>
      <c r="M308" s="20">
        <f t="shared" si="235"/>
        <v>0</v>
      </c>
      <c r="N308" s="20">
        <f t="shared" ref="N308" si="268">SUM(N309:N310)</f>
        <v>170764</v>
      </c>
      <c r="O308" s="20">
        <f t="shared" si="266"/>
        <v>170764</v>
      </c>
      <c r="P308" s="20">
        <f t="shared" si="236"/>
        <v>0</v>
      </c>
      <c r="Q308" s="20">
        <f t="shared" ref="Q308" si="269">SUM(Q309:Q310)</f>
        <v>0</v>
      </c>
      <c r="R308" s="20">
        <f t="shared" si="266"/>
        <v>0</v>
      </c>
      <c r="S308" s="20">
        <f t="shared" si="237"/>
        <v>0</v>
      </c>
      <c r="T308" s="20">
        <f t="shared" ref="T308" si="270">SUM(T309:T310)</f>
        <v>0</v>
      </c>
      <c r="U308" s="20">
        <f t="shared" si="266"/>
        <v>0</v>
      </c>
      <c r="V308" s="20">
        <f t="shared" si="238"/>
        <v>0</v>
      </c>
      <c r="W308" s="20">
        <f t="shared" ref="W308:X308" si="271">SUM(W309:W310)</f>
        <v>0</v>
      </c>
      <c r="X308" s="20">
        <f t="shared" si="271"/>
        <v>0</v>
      </c>
      <c r="Y308" s="20">
        <f t="shared" si="239"/>
        <v>0</v>
      </c>
      <c r="Z308" s="20">
        <f t="shared" si="266"/>
        <v>0</v>
      </c>
      <c r="AA308" s="20">
        <f t="shared" si="266"/>
        <v>0</v>
      </c>
      <c r="AB308" s="20">
        <f t="shared" si="240"/>
        <v>0</v>
      </c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/>
      <c r="BM308" s="18"/>
      <c r="BN308" s="18"/>
      <c r="BO308" s="18"/>
      <c r="BP308" s="18"/>
      <c r="BQ308" s="18"/>
      <c r="BR308" s="18"/>
      <c r="BS308" s="18"/>
      <c r="BT308" s="18"/>
      <c r="BU308" s="18"/>
      <c r="BV308" s="18"/>
      <c r="BW308" s="18"/>
      <c r="BX308" s="18"/>
      <c r="BY308" s="18"/>
      <c r="BZ308" s="18"/>
      <c r="CA308" s="18"/>
      <c r="CB308" s="18"/>
      <c r="CC308" s="18"/>
      <c r="CD308" s="18"/>
      <c r="CE308" s="18"/>
      <c r="CF308" s="18"/>
      <c r="CG308" s="18"/>
      <c r="CH308" s="18"/>
      <c r="CI308" s="18"/>
      <c r="CJ308" s="18"/>
      <c r="CK308" s="18"/>
      <c r="CL308" s="18"/>
      <c r="CM308" s="18"/>
      <c r="CN308" s="18"/>
      <c r="CO308" s="18"/>
      <c r="CP308" s="18"/>
      <c r="CQ308" s="18"/>
      <c r="CR308" s="18"/>
      <c r="CS308" s="18"/>
      <c r="CT308" s="18"/>
      <c r="CU308" s="18"/>
      <c r="CV308" s="18"/>
      <c r="CW308" s="18"/>
      <c r="CX308" s="18"/>
      <c r="CY308" s="18"/>
      <c r="CZ308" s="18"/>
      <c r="DA308" s="18"/>
      <c r="DB308" s="18"/>
      <c r="DC308" s="18"/>
      <c r="DD308" s="18"/>
      <c r="DE308" s="18"/>
      <c r="DF308" s="18"/>
      <c r="DG308" s="18"/>
      <c r="DH308" s="18"/>
      <c r="DI308" s="18"/>
      <c r="DJ308" s="18"/>
      <c r="DK308" s="18"/>
      <c r="DL308" s="18"/>
      <c r="DM308" s="18"/>
      <c r="DN308" s="18"/>
      <c r="DO308" s="18"/>
      <c r="DP308" s="18"/>
      <c r="DQ308" s="18"/>
      <c r="DR308" s="18"/>
      <c r="DS308" s="18"/>
      <c r="DT308" s="18"/>
      <c r="DU308" s="18"/>
      <c r="DV308" s="18"/>
      <c r="DW308" s="18"/>
      <c r="DX308" s="18"/>
      <c r="DY308" s="18"/>
      <c r="DZ308" s="18"/>
      <c r="EA308" s="18"/>
      <c r="EB308" s="18"/>
      <c r="EC308" s="18"/>
      <c r="ED308" s="18"/>
      <c r="EE308" s="18"/>
      <c r="EF308" s="18"/>
      <c r="EG308" s="18"/>
      <c r="EH308" s="18"/>
      <c r="EI308" s="18"/>
      <c r="EJ308" s="18"/>
      <c r="EK308" s="18"/>
      <c r="EL308" s="18"/>
      <c r="EM308" s="18"/>
      <c r="EN308" s="18"/>
      <c r="EO308" s="18"/>
      <c r="EP308" s="18"/>
      <c r="EQ308" s="18"/>
      <c r="ER308" s="18"/>
      <c r="ES308" s="18"/>
      <c r="ET308" s="18"/>
      <c r="EU308" s="18"/>
      <c r="EV308" s="18"/>
      <c r="EW308" s="18"/>
      <c r="EX308" s="18"/>
      <c r="EY308" s="18"/>
      <c r="EZ308" s="18"/>
      <c r="FA308" s="18"/>
      <c r="FB308" s="18"/>
      <c r="FC308" s="18"/>
      <c r="FD308" s="18"/>
      <c r="FE308" s="18"/>
      <c r="FF308" s="18"/>
      <c r="FG308" s="18"/>
      <c r="FH308" s="18"/>
      <c r="FI308" s="18"/>
      <c r="FJ308" s="18"/>
      <c r="FK308" s="18"/>
      <c r="FL308" s="18"/>
      <c r="FM308" s="18"/>
      <c r="FN308" s="18"/>
      <c r="FO308" s="18"/>
      <c r="FP308" s="18"/>
      <c r="FQ308" s="18"/>
      <c r="FR308" s="18"/>
      <c r="FS308" s="18"/>
      <c r="FT308" s="18"/>
      <c r="FU308" s="18"/>
      <c r="FV308" s="18"/>
      <c r="FW308" s="18"/>
      <c r="FX308" s="18"/>
      <c r="FY308" s="18"/>
      <c r="FZ308" s="18"/>
      <c r="GA308" s="18"/>
      <c r="GB308" s="18"/>
      <c r="GC308" s="18"/>
      <c r="GD308" s="18"/>
      <c r="GE308" s="18"/>
      <c r="GF308" s="18"/>
      <c r="GG308" s="18"/>
    </row>
    <row r="309" spans="1:189" s="21" customFormat="1" ht="63" x14ac:dyDescent="0.25">
      <c r="A309" s="35" t="s">
        <v>256</v>
      </c>
      <c r="B309" s="27">
        <f t="shared" si="213"/>
        <v>170764</v>
      </c>
      <c r="C309" s="27">
        <f t="shared" si="213"/>
        <v>170764</v>
      </c>
      <c r="D309" s="27">
        <f t="shared" si="232"/>
        <v>0</v>
      </c>
      <c r="E309" s="27"/>
      <c r="F309" s="27"/>
      <c r="G309" s="27">
        <f t="shared" si="233"/>
        <v>0</v>
      </c>
      <c r="H309" s="27"/>
      <c r="I309" s="27"/>
      <c r="J309" s="27">
        <f t="shared" si="234"/>
        <v>0</v>
      </c>
      <c r="K309" s="27"/>
      <c r="L309" s="27"/>
      <c r="M309" s="27">
        <f t="shared" si="235"/>
        <v>0</v>
      </c>
      <c r="N309" s="27">
        <v>170764</v>
      </c>
      <c r="O309" s="27">
        <v>170764</v>
      </c>
      <c r="P309" s="27">
        <f t="shared" si="236"/>
        <v>0</v>
      </c>
      <c r="Q309" s="27"/>
      <c r="R309" s="27"/>
      <c r="S309" s="27">
        <f t="shared" si="237"/>
        <v>0</v>
      </c>
      <c r="T309" s="27"/>
      <c r="U309" s="27"/>
      <c r="V309" s="27">
        <f t="shared" si="238"/>
        <v>0</v>
      </c>
      <c r="W309" s="27"/>
      <c r="X309" s="27"/>
      <c r="Y309" s="27">
        <f t="shared" si="239"/>
        <v>0</v>
      </c>
      <c r="Z309" s="27"/>
      <c r="AA309" s="27"/>
      <c r="AB309" s="27">
        <f t="shared" si="240"/>
        <v>0</v>
      </c>
    </row>
    <row r="310" spans="1:189" s="21" customFormat="1" ht="31.5" x14ac:dyDescent="0.25">
      <c r="A310" s="23" t="s">
        <v>257</v>
      </c>
      <c r="B310" s="27">
        <f t="shared" si="213"/>
        <v>5000</v>
      </c>
      <c r="C310" s="27">
        <f t="shared" si="213"/>
        <v>5000</v>
      </c>
      <c r="D310" s="27">
        <f t="shared" si="232"/>
        <v>0</v>
      </c>
      <c r="E310" s="27"/>
      <c r="F310" s="27"/>
      <c r="G310" s="27">
        <f t="shared" si="233"/>
        <v>0</v>
      </c>
      <c r="H310" s="27"/>
      <c r="I310" s="27"/>
      <c r="J310" s="27">
        <f t="shared" si="234"/>
        <v>0</v>
      </c>
      <c r="K310" s="27">
        <v>5000</v>
      </c>
      <c r="L310" s="27">
        <v>5000</v>
      </c>
      <c r="M310" s="27">
        <f t="shared" si="235"/>
        <v>0</v>
      </c>
      <c r="N310" s="27"/>
      <c r="O310" s="27"/>
      <c r="P310" s="27">
        <f t="shared" si="236"/>
        <v>0</v>
      </c>
      <c r="Q310" s="27"/>
      <c r="R310" s="27"/>
      <c r="S310" s="27">
        <f t="shared" si="237"/>
        <v>0</v>
      </c>
      <c r="T310" s="27"/>
      <c r="U310" s="27"/>
      <c r="V310" s="27">
        <f t="shared" si="238"/>
        <v>0</v>
      </c>
      <c r="W310" s="27"/>
      <c r="X310" s="27"/>
      <c r="Y310" s="27">
        <f t="shared" si="239"/>
        <v>0</v>
      </c>
      <c r="Z310" s="27"/>
      <c r="AA310" s="27"/>
      <c r="AB310" s="27">
        <f t="shared" si="240"/>
        <v>0</v>
      </c>
    </row>
    <row r="311" spans="1:189" s="21" customFormat="1" x14ac:dyDescent="0.25">
      <c r="A311" s="19" t="s">
        <v>156</v>
      </c>
      <c r="B311" s="20">
        <f t="shared" si="213"/>
        <v>54500</v>
      </c>
      <c r="C311" s="20">
        <f t="shared" si="213"/>
        <v>54500</v>
      </c>
      <c r="D311" s="20">
        <f t="shared" si="232"/>
        <v>0</v>
      </c>
      <c r="E311" s="20">
        <f t="shared" ref="E311:AA311" si="272">SUM(E312:E313)</f>
        <v>0</v>
      </c>
      <c r="F311" s="20">
        <f t="shared" si="272"/>
        <v>0</v>
      </c>
      <c r="G311" s="20">
        <f t="shared" si="233"/>
        <v>0</v>
      </c>
      <c r="H311" s="20">
        <f t="shared" si="272"/>
        <v>0</v>
      </c>
      <c r="I311" s="20">
        <f t="shared" si="272"/>
        <v>0</v>
      </c>
      <c r="J311" s="20">
        <f t="shared" si="234"/>
        <v>0</v>
      </c>
      <c r="K311" s="20">
        <f t="shared" ref="K311" si="273">SUM(K312:K313)</f>
        <v>54500</v>
      </c>
      <c r="L311" s="20">
        <f t="shared" si="272"/>
        <v>54500</v>
      </c>
      <c r="M311" s="20">
        <f t="shared" si="235"/>
        <v>0</v>
      </c>
      <c r="N311" s="20">
        <f t="shared" ref="N311" si="274">SUM(N312:N313)</f>
        <v>0</v>
      </c>
      <c r="O311" s="20">
        <f t="shared" si="272"/>
        <v>0</v>
      </c>
      <c r="P311" s="20">
        <f t="shared" si="236"/>
        <v>0</v>
      </c>
      <c r="Q311" s="20">
        <f t="shared" ref="Q311" si="275">SUM(Q312:Q313)</f>
        <v>0</v>
      </c>
      <c r="R311" s="20">
        <f t="shared" si="272"/>
        <v>0</v>
      </c>
      <c r="S311" s="20">
        <f t="shared" si="237"/>
        <v>0</v>
      </c>
      <c r="T311" s="20">
        <f t="shared" ref="T311" si="276">SUM(T312:T313)</f>
        <v>0</v>
      </c>
      <c r="U311" s="20">
        <f t="shared" si="272"/>
        <v>0</v>
      </c>
      <c r="V311" s="20">
        <f t="shared" si="238"/>
        <v>0</v>
      </c>
      <c r="W311" s="20">
        <f t="shared" ref="W311:X311" si="277">SUM(W312:W313)</f>
        <v>0</v>
      </c>
      <c r="X311" s="20">
        <f t="shared" si="277"/>
        <v>0</v>
      </c>
      <c r="Y311" s="20">
        <f t="shared" si="239"/>
        <v>0</v>
      </c>
      <c r="Z311" s="20">
        <f t="shared" si="272"/>
        <v>0</v>
      </c>
      <c r="AA311" s="20">
        <f t="shared" si="272"/>
        <v>0</v>
      </c>
      <c r="AB311" s="20">
        <f t="shared" si="240"/>
        <v>0</v>
      </c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/>
      <c r="BM311" s="18"/>
      <c r="BN311" s="18"/>
      <c r="BO311" s="18"/>
      <c r="BP311" s="18"/>
      <c r="BQ311" s="18"/>
      <c r="BR311" s="18"/>
      <c r="BS311" s="18"/>
      <c r="BT311" s="18"/>
      <c r="BU311" s="18"/>
      <c r="BV311" s="18"/>
      <c r="BW311" s="18"/>
      <c r="BX311" s="18"/>
      <c r="BY311" s="18"/>
      <c r="BZ311" s="18"/>
      <c r="CA311" s="18"/>
      <c r="CB311" s="18"/>
      <c r="CC311" s="18"/>
      <c r="CD311" s="18"/>
      <c r="CE311" s="18"/>
      <c r="CF311" s="18"/>
      <c r="CG311" s="18"/>
      <c r="CH311" s="18"/>
      <c r="CI311" s="18"/>
      <c r="CJ311" s="18"/>
      <c r="CK311" s="18"/>
      <c r="CL311" s="18"/>
      <c r="CM311" s="18"/>
      <c r="CN311" s="18"/>
      <c r="CO311" s="18"/>
      <c r="CP311" s="18"/>
      <c r="CQ311" s="18"/>
      <c r="CR311" s="18"/>
      <c r="CS311" s="18"/>
      <c r="CT311" s="18"/>
      <c r="CU311" s="18"/>
      <c r="CV311" s="18"/>
      <c r="CW311" s="18"/>
      <c r="CX311" s="18"/>
      <c r="CY311" s="18"/>
      <c r="CZ311" s="18"/>
      <c r="DA311" s="18"/>
      <c r="DB311" s="18"/>
      <c r="DC311" s="18"/>
      <c r="DD311" s="18"/>
      <c r="DE311" s="18"/>
      <c r="DF311" s="18"/>
      <c r="DG311" s="18"/>
      <c r="DH311" s="18"/>
      <c r="DI311" s="18"/>
      <c r="DJ311" s="18"/>
      <c r="DK311" s="18"/>
      <c r="DL311" s="18"/>
      <c r="DM311" s="18"/>
      <c r="DN311" s="18"/>
      <c r="DO311" s="18"/>
      <c r="DP311" s="18"/>
      <c r="DQ311" s="18"/>
      <c r="DR311" s="18"/>
      <c r="DS311" s="18"/>
      <c r="DT311" s="18"/>
      <c r="DU311" s="18"/>
      <c r="DV311" s="18"/>
      <c r="DW311" s="18"/>
      <c r="DX311" s="18"/>
      <c r="DY311" s="18"/>
      <c r="DZ311" s="18"/>
      <c r="EA311" s="18"/>
      <c r="EB311" s="18"/>
      <c r="EC311" s="18"/>
      <c r="ED311" s="18"/>
      <c r="EE311" s="18"/>
      <c r="EF311" s="18"/>
      <c r="EG311" s="18"/>
      <c r="EH311" s="18"/>
      <c r="EI311" s="18"/>
      <c r="EJ311" s="18"/>
      <c r="EK311" s="18"/>
      <c r="EL311" s="18"/>
      <c r="EM311" s="18"/>
      <c r="EN311" s="18"/>
      <c r="EO311" s="18"/>
      <c r="EP311" s="18"/>
      <c r="EQ311" s="18"/>
      <c r="ER311" s="18"/>
      <c r="ES311" s="18"/>
      <c r="ET311" s="18"/>
      <c r="EU311" s="18"/>
      <c r="EV311" s="18"/>
      <c r="EW311" s="18"/>
      <c r="EX311" s="18"/>
      <c r="EY311" s="18"/>
      <c r="EZ311" s="18"/>
      <c r="FA311" s="18"/>
      <c r="FB311" s="18"/>
      <c r="FC311" s="18"/>
      <c r="FD311" s="18"/>
      <c r="FE311" s="18"/>
      <c r="FF311" s="18"/>
      <c r="FG311" s="18"/>
      <c r="FH311" s="18"/>
      <c r="FI311" s="18"/>
      <c r="FJ311" s="18"/>
      <c r="FK311" s="18"/>
      <c r="FL311" s="18"/>
      <c r="FM311" s="18"/>
      <c r="FN311" s="18"/>
      <c r="FO311" s="18"/>
      <c r="FP311" s="18"/>
      <c r="FQ311" s="18"/>
      <c r="FR311" s="18"/>
      <c r="FS311" s="18"/>
      <c r="FT311" s="18"/>
      <c r="FU311" s="18"/>
      <c r="FV311" s="18"/>
      <c r="FW311" s="18"/>
      <c r="FX311" s="18"/>
      <c r="FY311" s="18"/>
      <c r="FZ311" s="18"/>
      <c r="GA311" s="18"/>
      <c r="GB311" s="18"/>
      <c r="GC311" s="18"/>
      <c r="GD311" s="18"/>
      <c r="GE311" s="18"/>
      <c r="GF311" s="18"/>
      <c r="GG311" s="18"/>
    </row>
    <row r="312" spans="1:189" s="21" customFormat="1" ht="31.5" x14ac:dyDescent="0.25">
      <c r="A312" s="26" t="s">
        <v>258</v>
      </c>
      <c r="B312" s="27">
        <f t="shared" si="213"/>
        <v>5500</v>
      </c>
      <c r="C312" s="27">
        <f t="shared" si="213"/>
        <v>5500</v>
      </c>
      <c r="D312" s="27">
        <f t="shared" si="232"/>
        <v>0</v>
      </c>
      <c r="E312" s="27"/>
      <c r="F312" s="27"/>
      <c r="G312" s="27">
        <f t="shared" si="233"/>
        <v>0</v>
      </c>
      <c r="H312" s="27"/>
      <c r="I312" s="27"/>
      <c r="J312" s="27">
        <f t="shared" si="234"/>
        <v>0</v>
      </c>
      <c r="K312" s="27">
        <v>5500</v>
      </c>
      <c r="L312" s="27">
        <v>5500</v>
      </c>
      <c r="M312" s="27">
        <f t="shared" si="235"/>
        <v>0</v>
      </c>
      <c r="N312" s="27"/>
      <c r="O312" s="27"/>
      <c r="P312" s="27">
        <f t="shared" si="236"/>
        <v>0</v>
      </c>
      <c r="Q312" s="27"/>
      <c r="R312" s="27"/>
      <c r="S312" s="27">
        <f t="shared" si="237"/>
        <v>0</v>
      </c>
      <c r="T312" s="27"/>
      <c r="U312" s="27"/>
      <c r="V312" s="27">
        <f t="shared" si="238"/>
        <v>0</v>
      </c>
      <c r="W312" s="27"/>
      <c r="X312" s="27"/>
      <c r="Y312" s="27">
        <f t="shared" si="239"/>
        <v>0</v>
      </c>
      <c r="Z312" s="27"/>
      <c r="AA312" s="27"/>
      <c r="AB312" s="27">
        <f t="shared" si="240"/>
        <v>0</v>
      </c>
      <c r="FN312" s="18"/>
      <c r="FO312" s="18"/>
      <c r="FP312" s="18"/>
      <c r="FQ312" s="18"/>
      <c r="FR312" s="18"/>
      <c r="FS312" s="18"/>
      <c r="FT312" s="18"/>
      <c r="FU312" s="18"/>
      <c r="FV312" s="18"/>
      <c r="FW312" s="18"/>
      <c r="FX312" s="18"/>
      <c r="FY312" s="18"/>
      <c r="FZ312" s="18"/>
      <c r="GA312" s="18"/>
      <c r="GB312" s="18"/>
      <c r="GC312" s="18"/>
      <c r="GD312" s="18"/>
      <c r="GE312" s="18"/>
      <c r="GF312" s="18"/>
      <c r="GG312" s="18"/>
    </row>
    <row r="313" spans="1:189" s="21" customFormat="1" ht="31.5" x14ac:dyDescent="0.25">
      <c r="A313" s="26" t="s">
        <v>259</v>
      </c>
      <c r="B313" s="27">
        <f t="shared" si="213"/>
        <v>49000</v>
      </c>
      <c r="C313" s="27">
        <f t="shared" si="213"/>
        <v>49000</v>
      </c>
      <c r="D313" s="27">
        <f t="shared" si="232"/>
        <v>0</v>
      </c>
      <c r="E313" s="27"/>
      <c r="F313" s="27"/>
      <c r="G313" s="27">
        <f t="shared" si="233"/>
        <v>0</v>
      </c>
      <c r="H313" s="27"/>
      <c r="I313" s="27"/>
      <c r="J313" s="27">
        <f t="shared" si="234"/>
        <v>0</v>
      </c>
      <c r="K313" s="27">
        <v>49000</v>
      </c>
      <c r="L313" s="27">
        <v>49000</v>
      </c>
      <c r="M313" s="27">
        <f t="shared" si="235"/>
        <v>0</v>
      </c>
      <c r="N313" s="27"/>
      <c r="O313" s="27"/>
      <c r="P313" s="27">
        <f t="shared" si="236"/>
        <v>0</v>
      </c>
      <c r="Q313" s="27"/>
      <c r="R313" s="27"/>
      <c r="S313" s="27">
        <f t="shared" si="237"/>
        <v>0</v>
      </c>
      <c r="T313" s="27"/>
      <c r="U313" s="27"/>
      <c r="V313" s="27">
        <f t="shared" si="238"/>
        <v>0</v>
      </c>
      <c r="W313" s="27"/>
      <c r="X313" s="27"/>
      <c r="Y313" s="27">
        <f t="shared" si="239"/>
        <v>0</v>
      </c>
      <c r="Z313" s="27"/>
      <c r="AA313" s="27"/>
      <c r="AB313" s="27">
        <f t="shared" si="240"/>
        <v>0</v>
      </c>
      <c r="FN313" s="18"/>
      <c r="FO313" s="18"/>
      <c r="FP313" s="18"/>
      <c r="FQ313" s="18"/>
      <c r="FR313" s="18"/>
      <c r="FS313" s="18"/>
      <c r="FT313" s="18"/>
      <c r="FU313" s="18"/>
      <c r="FV313" s="18"/>
      <c r="FW313" s="18"/>
      <c r="FX313" s="18"/>
      <c r="FY313" s="18"/>
      <c r="FZ313" s="18"/>
      <c r="GA313" s="18"/>
      <c r="GB313" s="18"/>
      <c r="GC313" s="18"/>
      <c r="GD313" s="18"/>
      <c r="GE313" s="18"/>
      <c r="GF313" s="18"/>
      <c r="GG313" s="18"/>
    </row>
    <row r="314" spans="1:189" s="21" customFormat="1" x14ac:dyDescent="0.25">
      <c r="A314" s="19" t="s">
        <v>212</v>
      </c>
      <c r="B314" s="20">
        <f t="shared" si="213"/>
        <v>65120</v>
      </c>
      <c r="C314" s="20">
        <f t="shared" si="213"/>
        <v>65120</v>
      </c>
      <c r="D314" s="20">
        <f t="shared" si="232"/>
        <v>0</v>
      </c>
      <c r="E314" s="20">
        <f>SUM(E315:E316)</f>
        <v>0</v>
      </c>
      <c r="F314" s="20">
        <f>SUM(F315:F316)</f>
        <v>0</v>
      </c>
      <c r="G314" s="20">
        <f t="shared" si="233"/>
        <v>0</v>
      </c>
      <c r="H314" s="20">
        <f t="shared" ref="H314:AA314" si="278">SUM(H315:H316)</f>
        <v>0</v>
      </c>
      <c r="I314" s="20">
        <f t="shared" si="278"/>
        <v>0</v>
      </c>
      <c r="J314" s="20">
        <f t="shared" si="234"/>
        <v>0</v>
      </c>
      <c r="K314" s="20">
        <f t="shared" ref="K314" si="279">SUM(K315:K316)</f>
        <v>65120</v>
      </c>
      <c r="L314" s="20">
        <f t="shared" si="278"/>
        <v>65120</v>
      </c>
      <c r="M314" s="20">
        <f t="shared" si="235"/>
        <v>0</v>
      </c>
      <c r="N314" s="20">
        <f t="shared" ref="N314" si="280">SUM(N315:N316)</f>
        <v>0</v>
      </c>
      <c r="O314" s="20">
        <f t="shared" si="278"/>
        <v>0</v>
      </c>
      <c r="P314" s="20">
        <f t="shared" si="236"/>
        <v>0</v>
      </c>
      <c r="Q314" s="20">
        <f t="shared" ref="Q314" si="281">SUM(Q315:Q316)</f>
        <v>0</v>
      </c>
      <c r="R314" s="20">
        <f t="shared" si="278"/>
        <v>0</v>
      </c>
      <c r="S314" s="20">
        <f t="shared" si="237"/>
        <v>0</v>
      </c>
      <c r="T314" s="20">
        <f t="shared" ref="T314" si="282">SUM(T315:T316)</f>
        <v>0</v>
      </c>
      <c r="U314" s="20">
        <f t="shared" si="278"/>
        <v>0</v>
      </c>
      <c r="V314" s="20">
        <f t="shared" si="238"/>
        <v>0</v>
      </c>
      <c r="W314" s="20">
        <f t="shared" ref="W314:X314" si="283">SUM(W315:W316)</f>
        <v>0</v>
      </c>
      <c r="X314" s="20">
        <f t="shared" si="283"/>
        <v>0</v>
      </c>
      <c r="Y314" s="20">
        <f t="shared" si="239"/>
        <v>0</v>
      </c>
      <c r="Z314" s="20">
        <f t="shared" si="278"/>
        <v>0</v>
      </c>
      <c r="AA314" s="20">
        <f t="shared" si="278"/>
        <v>0</v>
      </c>
      <c r="AB314" s="20">
        <f t="shared" si="240"/>
        <v>0</v>
      </c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/>
      <c r="BM314" s="18"/>
      <c r="BN314" s="18"/>
      <c r="BO314" s="18"/>
      <c r="BP314" s="18"/>
      <c r="BQ314" s="18"/>
      <c r="BR314" s="18"/>
      <c r="BS314" s="18"/>
      <c r="BT314" s="18"/>
      <c r="BU314" s="18"/>
      <c r="BV314" s="18"/>
      <c r="BW314" s="18"/>
      <c r="BX314" s="18"/>
      <c r="BY314" s="18"/>
      <c r="BZ314" s="18"/>
      <c r="CA314" s="18"/>
      <c r="CB314" s="18"/>
      <c r="CC314" s="18"/>
      <c r="CD314" s="18"/>
      <c r="CE314" s="18"/>
      <c r="CF314" s="18"/>
      <c r="CG314" s="18"/>
      <c r="CH314" s="18"/>
      <c r="CI314" s="18"/>
      <c r="CJ314" s="18"/>
      <c r="CK314" s="18"/>
      <c r="CL314" s="18"/>
      <c r="CM314" s="18"/>
      <c r="CN314" s="18"/>
      <c r="CO314" s="18"/>
      <c r="CP314" s="18"/>
      <c r="CQ314" s="18"/>
      <c r="CR314" s="18"/>
      <c r="CS314" s="18"/>
      <c r="CT314" s="18"/>
      <c r="CU314" s="18"/>
      <c r="CV314" s="18"/>
      <c r="CW314" s="18"/>
      <c r="CX314" s="18"/>
      <c r="CY314" s="18"/>
      <c r="CZ314" s="18"/>
      <c r="DA314" s="18"/>
      <c r="DB314" s="18"/>
      <c r="DC314" s="18"/>
      <c r="DD314" s="18"/>
      <c r="DE314" s="18"/>
      <c r="DF314" s="18"/>
      <c r="DG314" s="18"/>
      <c r="DH314" s="18"/>
      <c r="DI314" s="18"/>
      <c r="DJ314" s="18"/>
      <c r="DK314" s="18"/>
      <c r="DL314" s="18"/>
      <c r="DM314" s="18"/>
      <c r="DN314" s="18"/>
      <c r="DO314" s="18"/>
      <c r="DP314" s="18"/>
      <c r="DQ314" s="18"/>
      <c r="DR314" s="18"/>
      <c r="DS314" s="18"/>
      <c r="DT314" s="18"/>
      <c r="DU314" s="18"/>
      <c r="DV314" s="18"/>
      <c r="DW314" s="18"/>
      <c r="DX314" s="18"/>
      <c r="DY314" s="18"/>
      <c r="DZ314" s="18"/>
      <c r="EA314" s="18"/>
      <c r="EB314" s="18"/>
      <c r="EC314" s="18"/>
      <c r="ED314" s="18"/>
      <c r="EE314" s="18"/>
      <c r="EF314" s="18"/>
      <c r="EG314" s="18"/>
      <c r="EH314" s="18"/>
      <c r="EI314" s="18"/>
      <c r="EJ314" s="18"/>
      <c r="EK314" s="18"/>
      <c r="EL314" s="18"/>
      <c r="EM314" s="18"/>
      <c r="EN314" s="18"/>
      <c r="EO314" s="18"/>
      <c r="EP314" s="18"/>
      <c r="EQ314" s="18"/>
      <c r="ER314" s="18"/>
      <c r="ES314" s="18"/>
      <c r="ET314" s="18"/>
      <c r="EU314" s="18"/>
      <c r="EV314" s="18"/>
      <c r="EW314" s="18"/>
      <c r="EX314" s="18"/>
      <c r="EY314" s="18"/>
      <c r="EZ314" s="18"/>
      <c r="FA314" s="18"/>
      <c r="FB314" s="18"/>
      <c r="FC314" s="18"/>
      <c r="FD314" s="18"/>
      <c r="FE314" s="18"/>
      <c r="FF314" s="18"/>
      <c r="FG314" s="18"/>
      <c r="FH314" s="18"/>
      <c r="FI314" s="18"/>
      <c r="FJ314" s="18"/>
      <c r="FK314" s="18"/>
      <c r="FL314" s="18"/>
      <c r="FM314" s="18"/>
    </row>
    <row r="315" spans="1:189" s="21" customFormat="1" ht="47.25" x14ac:dyDescent="0.25">
      <c r="A315" s="26" t="s">
        <v>260</v>
      </c>
      <c r="B315" s="27">
        <f t="shared" si="213"/>
        <v>62000</v>
      </c>
      <c r="C315" s="27">
        <f t="shared" si="213"/>
        <v>62000</v>
      </c>
      <c r="D315" s="27">
        <f t="shared" si="232"/>
        <v>0</v>
      </c>
      <c r="E315" s="27"/>
      <c r="F315" s="27"/>
      <c r="G315" s="27">
        <f t="shared" si="233"/>
        <v>0</v>
      </c>
      <c r="H315" s="27"/>
      <c r="I315" s="27"/>
      <c r="J315" s="27">
        <f t="shared" si="234"/>
        <v>0</v>
      </c>
      <c r="K315" s="27">
        <v>62000</v>
      </c>
      <c r="L315" s="27">
        <v>62000</v>
      </c>
      <c r="M315" s="27">
        <f t="shared" si="235"/>
        <v>0</v>
      </c>
      <c r="N315" s="27"/>
      <c r="O315" s="27"/>
      <c r="P315" s="27">
        <f t="shared" si="236"/>
        <v>0</v>
      </c>
      <c r="Q315" s="27"/>
      <c r="R315" s="27"/>
      <c r="S315" s="27">
        <f t="shared" si="237"/>
        <v>0</v>
      </c>
      <c r="T315" s="27"/>
      <c r="U315" s="27"/>
      <c r="V315" s="27">
        <f t="shared" si="238"/>
        <v>0</v>
      </c>
      <c r="W315" s="27"/>
      <c r="X315" s="27"/>
      <c r="Y315" s="27">
        <f t="shared" si="239"/>
        <v>0</v>
      </c>
      <c r="Z315" s="27"/>
      <c r="AA315" s="27"/>
      <c r="AB315" s="27">
        <f t="shared" si="240"/>
        <v>0</v>
      </c>
      <c r="FN315" s="18"/>
      <c r="FO315" s="18"/>
      <c r="FP315" s="18"/>
      <c r="FQ315" s="18"/>
      <c r="FR315" s="18"/>
      <c r="FS315" s="18"/>
      <c r="FT315" s="18"/>
      <c r="FU315" s="18"/>
      <c r="FV315" s="18"/>
      <c r="FW315" s="18"/>
      <c r="FX315" s="18"/>
      <c r="FY315" s="18"/>
      <c r="FZ315" s="18"/>
      <c r="GA315" s="18"/>
      <c r="GB315" s="18"/>
      <c r="GC315" s="18"/>
      <c r="GD315" s="18"/>
      <c r="GE315" s="18"/>
      <c r="GF315" s="18"/>
      <c r="GG315" s="18"/>
    </row>
    <row r="316" spans="1:189" s="21" customFormat="1" x14ac:dyDescent="0.25">
      <c r="A316" s="26" t="s">
        <v>261</v>
      </c>
      <c r="B316" s="27">
        <f t="shared" si="213"/>
        <v>3120</v>
      </c>
      <c r="C316" s="27">
        <f t="shared" si="213"/>
        <v>3120</v>
      </c>
      <c r="D316" s="27">
        <f t="shared" si="232"/>
        <v>0</v>
      </c>
      <c r="E316" s="27"/>
      <c r="F316" s="27"/>
      <c r="G316" s="27">
        <f t="shared" si="233"/>
        <v>0</v>
      </c>
      <c r="H316" s="27"/>
      <c r="I316" s="27"/>
      <c r="J316" s="27">
        <f t="shared" si="234"/>
        <v>0</v>
      </c>
      <c r="K316" s="27">
        <v>3120</v>
      </c>
      <c r="L316" s="27">
        <v>3120</v>
      </c>
      <c r="M316" s="27">
        <f t="shared" si="235"/>
        <v>0</v>
      </c>
      <c r="N316" s="27"/>
      <c r="O316" s="27"/>
      <c r="P316" s="27">
        <f t="shared" si="236"/>
        <v>0</v>
      </c>
      <c r="Q316" s="27"/>
      <c r="R316" s="27"/>
      <c r="S316" s="27">
        <f t="shared" si="237"/>
        <v>0</v>
      </c>
      <c r="T316" s="27"/>
      <c r="U316" s="27"/>
      <c r="V316" s="27">
        <f t="shared" si="238"/>
        <v>0</v>
      </c>
      <c r="W316" s="27"/>
      <c r="X316" s="27"/>
      <c r="Y316" s="27">
        <f t="shared" si="239"/>
        <v>0</v>
      </c>
      <c r="Z316" s="27"/>
      <c r="AA316" s="27"/>
      <c r="AB316" s="27">
        <f t="shared" si="240"/>
        <v>0</v>
      </c>
      <c r="FN316" s="18"/>
      <c r="FO316" s="18"/>
      <c r="FP316" s="18"/>
      <c r="FQ316" s="18"/>
      <c r="FR316" s="18"/>
      <c r="FS316" s="18"/>
      <c r="FT316" s="18"/>
      <c r="FU316" s="18"/>
      <c r="FV316" s="18"/>
      <c r="FW316" s="18"/>
      <c r="FX316" s="18"/>
      <c r="FY316" s="18"/>
      <c r="FZ316" s="18"/>
      <c r="GA316" s="18"/>
      <c r="GB316" s="18"/>
      <c r="GC316" s="18"/>
      <c r="GD316" s="18"/>
      <c r="GE316" s="18"/>
      <c r="GF316" s="18"/>
      <c r="GG316" s="18"/>
    </row>
    <row r="317" spans="1:189" s="21" customFormat="1" x14ac:dyDescent="0.25">
      <c r="A317" s="19" t="s">
        <v>135</v>
      </c>
      <c r="B317" s="20">
        <f t="shared" si="213"/>
        <v>2400593</v>
      </c>
      <c r="C317" s="20">
        <f t="shared" si="213"/>
        <v>2400593</v>
      </c>
      <c r="D317" s="20">
        <f t="shared" si="232"/>
        <v>0</v>
      </c>
      <c r="E317" s="20">
        <f>SUM(E318,E321,E323,E325)</f>
        <v>0</v>
      </c>
      <c r="F317" s="20">
        <f>SUM(F318,F321,F323,F325)</f>
        <v>0</v>
      </c>
      <c r="G317" s="20">
        <f t="shared" si="233"/>
        <v>0</v>
      </c>
      <c r="H317" s="20">
        <f t="shared" ref="H317:AA317" si="284">SUM(H318,H321,H323,H325)</f>
        <v>0</v>
      </c>
      <c r="I317" s="20">
        <f t="shared" si="284"/>
        <v>0</v>
      </c>
      <c r="J317" s="20">
        <f t="shared" si="234"/>
        <v>0</v>
      </c>
      <c r="K317" s="20">
        <f t="shared" ref="K317" si="285">SUM(K318,K321,K323,K325)</f>
        <v>3318</v>
      </c>
      <c r="L317" s="20">
        <f t="shared" si="284"/>
        <v>3318</v>
      </c>
      <c r="M317" s="20">
        <f t="shared" si="235"/>
        <v>0</v>
      </c>
      <c r="N317" s="20">
        <f t="shared" ref="N317" si="286">SUM(N318,N321,N323,N325)</f>
        <v>2397275</v>
      </c>
      <c r="O317" s="20">
        <f t="shared" si="284"/>
        <v>2397275</v>
      </c>
      <c r="P317" s="20">
        <f t="shared" si="236"/>
        <v>0</v>
      </c>
      <c r="Q317" s="20">
        <f t="shared" ref="Q317" si="287">SUM(Q318,Q321,Q323,Q325)</f>
        <v>0</v>
      </c>
      <c r="R317" s="20">
        <f t="shared" si="284"/>
        <v>0</v>
      </c>
      <c r="S317" s="20">
        <f t="shared" si="237"/>
        <v>0</v>
      </c>
      <c r="T317" s="20">
        <f t="shared" ref="T317" si="288">SUM(T318,T321,T323,T325)</f>
        <v>0</v>
      </c>
      <c r="U317" s="20">
        <f t="shared" si="284"/>
        <v>0</v>
      </c>
      <c r="V317" s="20">
        <f t="shared" si="238"/>
        <v>0</v>
      </c>
      <c r="W317" s="20">
        <f t="shared" ref="W317:X317" si="289">SUM(W318,W321,W323,W325)</f>
        <v>0</v>
      </c>
      <c r="X317" s="20">
        <f t="shared" si="289"/>
        <v>0</v>
      </c>
      <c r="Y317" s="20">
        <f t="shared" si="239"/>
        <v>0</v>
      </c>
      <c r="Z317" s="20">
        <f t="shared" si="284"/>
        <v>0</v>
      </c>
      <c r="AA317" s="20">
        <f t="shared" si="284"/>
        <v>0</v>
      </c>
      <c r="AB317" s="20">
        <f t="shared" si="240"/>
        <v>0</v>
      </c>
      <c r="FN317" s="18"/>
      <c r="FO317" s="18"/>
      <c r="FP317" s="18"/>
      <c r="FQ317" s="18"/>
      <c r="FR317" s="18"/>
      <c r="FS317" s="18"/>
      <c r="FT317" s="18"/>
      <c r="FU317" s="18"/>
      <c r="FV317" s="18"/>
      <c r="FW317" s="18"/>
      <c r="FX317" s="18"/>
      <c r="FY317" s="18"/>
      <c r="FZ317" s="18"/>
      <c r="GA317" s="18"/>
      <c r="GB317" s="18"/>
      <c r="GC317" s="18"/>
      <c r="GD317" s="18"/>
      <c r="GE317" s="18"/>
      <c r="GF317" s="18"/>
      <c r="GG317" s="18"/>
    </row>
    <row r="318" spans="1:189" s="21" customFormat="1" x14ac:dyDescent="0.25">
      <c r="A318" s="19" t="s">
        <v>142</v>
      </c>
      <c r="B318" s="20">
        <f t="shared" si="213"/>
        <v>3318</v>
      </c>
      <c r="C318" s="20">
        <f t="shared" si="213"/>
        <v>3318</v>
      </c>
      <c r="D318" s="20">
        <f t="shared" si="232"/>
        <v>0</v>
      </c>
      <c r="E318" s="20">
        <f t="shared" ref="E318:AA318" si="290">SUM(E319:E320)</f>
        <v>0</v>
      </c>
      <c r="F318" s="20">
        <f t="shared" si="290"/>
        <v>0</v>
      </c>
      <c r="G318" s="20">
        <f t="shared" si="233"/>
        <v>0</v>
      </c>
      <c r="H318" s="20">
        <f t="shared" si="290"/>
        <v>0</v>
      </c>
      <c r="I318" s="20">
        <f t="shared" si="290"/>
        <v>0</v>
      </c>
      <c r="J318" s="20">
        <f t="shared" si="234"/>
        <v>0</v>
      </c>
      <c r="K318" s="20">
        <f t="shared" ref="K318" si="291">SUM(K319:K320)</f>
        <v>3318</v>
      </c>
      <c r="L318" s="20">
        <f t="shared" si="290"/>
        <v>3318</v>
      </c>
      <c r="M318" s="20">
        <f t="shared" si="235"/>
        <v>0</v>
      </c>
      <c r="N318" s="20">
        <f t="shared" ref="N318" si="292">SUM(N319:N320)</f>
        <v>0</v>
      </c>
      <c r="O318" s="20">
        <f t="shared" si="290"/>
        <v>0</v>
      </c>
      <c r="P318" s="20">
        <f t="shared" si="236"/>
        <v>0</v>
      </c>
      <c r="Q318" s="20">
        <f t="shared" ref="Q318" si="293">SUM(Q319:Q320)</f>
        <v>0</v>
      </c>
      <c r="R318" s="20">
        <f t="shared" si="290"/>
        <v>0</v>
      </c>
      <c r="S318" s="20">
        <f t="shared" si="237"/>
        <v>0</v>
      </c>
      <c r="T318" s="20">
        <f t="shared" ref="T318" si="294">SUM(T319:T320)</f>
        <v>0</v>
      </c>
      <c r="U318" s="20">
        <f t="shared" si="290"/>
        <v>0</v>
      </c>
      <c r="V318" s="20">
        <f t="shared" si="238"/>
        <v>0</v>
      </c>
      <c r="W318" s="20">
        <f t="shared" ref="W318:X318" si="295">SUM(W319:W320)</f>
        <v>0</v>
      </c>
      <c r="X318" s="20">
        <f t="shared" si="295"/>
        <v>0</v>
      </c>
      <c r="Y318" s="20">
        <f t="shared" si="239"/>
        <v>0</v>
      </c>
      <c r="Z318" s="20">
        <f t="shared" si="290"/>
        <v>0</v>
      </c>
      <c r="AA318" s="20">
        <f t="shared" si="290"/>
        <v>0</v>
      </c>
      <c r="AB318" s="20">
        <f t="shared" si="240"/>
        <v>0</v>
      </c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  <c r="BO318" s="18"/>
      <c r="BP318" s="18"/>
      <c r="BQ318" s="18"/>
      <c r="BR318" s="18"/>
      <c r="BS318" s="18"/>
      <c r="BT318" s="18"/>
      <c r="BU318" s="18"/>
      <c r="BV318" s="18"/>
      <c r="BW318" s="18"/>
      <c r="BX318" s="18"/>
      <c r="BY318" s="18"/>
      <c r="BZ318" s="18"/>
      <c r="CA318" s="18"/>
      <c r="CB318" s="18"/>
      <c r="CC318" s="18"/>
      <c r="CD318" s="18"/>
      <c r="CE318" s="18"/>
      <c r="CF318" s="18"/>
      <c r="CG318" s="18"/>
      <c r="CH318" s="18"/>
      <c r="CI318" s="18"/>
      <c r="CJ318" s="18"/>
      <c r="CK318" s="18"/>
      <c r="CL318" s="18"/>
      <c r="CM318" s="18"/>
      <c r="CN318" s="18"/>
      <c r="CO318" s="18"/>
      <c r="CP318" s="18"/>
      <c r="CQ318" s="18"/>
      <c r="CR318" s="18"/>
      <c r="CS318" s="18"/>
      <c r="CT318" s="18"/>
      <c r="CU318" s="18"/>
      <c r="CV318" s="18"/>
      <c r="CW318" s="18"/>
      <c r="CX318" s="18"/>
      <c r="CY318" s="18"/>
      <c r="CZ318" s="18"/>
      <c r="DA318" s="18"/>
      <c r="DB318" s="18"/>
      <c r="DC318" s="18"/>
      <c r="DD318" s="18"/>
      <c r="DE318" s="18"/>
      <c r="DF318" s="18"/>
      <c r="DG318" s="18"/>
      <c r="DH318" s="18"/>
      <c r="DI318" s="18"/>
      <c r="DJ318" s="18"/>
      <c r="DK318" s="18"/>
      <c r="DL318" s="18"/>
      <c r="DM318" s="18"/>
      <c r="DN318" s="18"/>
      <c r="DO318" s="18"/>
      <c r="DP318" s="18"/>
      <c r="DQ318" s="18"/>
      <c r="DR318" s="18"/>
      <c r="DS318" s="18"/>
      <c r="DT318" s="18"/>
      <c r="DU318" s="18"/>
      <c r="DV318" s="18"/>
      <c r="DW318" s="18"/>
      <c r="DX318" s="18"/>
      <c r="DY318" s="18"/>
      <c r="DZ318" s="18"/>
      <c r="EA318" s="18"/>
      <c r="EB318" s="18"/>
      <c r="EC318" s="18"/>
      <c r="ED318" s="18"/>
      <c r="EE318" s="18"/>
      <c r="EF318" s="18"/>
      <c r="EG318" s="18"/>
      <c r="EH318" s="18"/>
      <c r="EI318" s="18"/>
      <c r="EJ318" s="18"/>
      <c r="EK318" s="18"/>
      <c r="EL318" s="18"/>
      <c r="EM318" s="18"/>
      <c r="EN318" s="18"/>
      <c r="EO318" s="18"/>
      <c r="EP318" s="18"/>
      <c r="EQ318" s="18"/>
      <c r="ER318" s="18"/>
      <c r="ES318" s="18"/>
      <c r="ET318" s="18"/>
      <c r="EU318" s="18"/>
      <c r="EV318" s="18"/>
      <c r="EW318" s="18"/>
      <c r="EX318" s="18"/>
      <c r="EY318" s="18"/>
      <c r="EZ318" s="18"/>
      <c r="FA318" s="18"/>
      <c r="FB318" s="18"/>
      <c r="FC318" s="18"/>
      <c r="FD318" s="18"/>
      <c r="FE318" s="18"/>
      <c r="FF318" s="18"/>
      <c r="FG318" s="18"/>
      <c r="FH318" s="18"/>
      <c r="FI318" s="18"/>
      <c r="FJ318" s="18"/>
      <c r="FK318" s="18"/>
      <c r="FL318" s="18"/>
      <c r="FM318" s="18"/>
    </row>
    <row r="319" spans="1:189" s="21" customFormat="1" ht="31.5" x14ac:dyDescent="0.25">
      <c r="A319" s="26" t="s">
        <v>262</v>
      </c>
      <c r="B319" s="27">
        <f t="shared" si="213"/>
        <v>2400</v>
      </c>
      <c r="C319" s="27">
        <f t="shared" si="213"/>
        <v>2400</v>
      </c>
      <c r="D319" s="27">
        <f t="shared" si="232"/>
        <v>0</v>
      </c>
      <c r="E319" s="27"/>
      <c r="F319" s="27"/>
      <c r="G319" s="27">
        <f t="shared" si="233"/>
        <v>0</v>
      </c>
      <c r="H319" s="27"/>
      <c r="I319" s="27"/>
      <c r="J319" s="27">
        <f t="shared" si="234"/>
        <v>0</v>
      </c>
      <c r="K319" s="27">
        <v>2400</v>
      </c>
      <c r="L319" s="27">
        <v>2400</v>
      </c>
      <c r="M319" s="27">
        <f t="shared" si="235"/>
        <v>0</v>
      </c>
      <c r="N319" s="27"/>
      <c r="O319" s="27"/>
      <c r="P319" s="27">
        <f t="shared" si="236"/>
        <v>0</v>
      </c>
      <c r="Q319" s="27"/>
      <c r="R319" s="27"/>
      <c r="S319" s="27">
        <f t="shared" si="237"/>
        <v>0</v>
      </c>
      <c r="T319" s="27"/>
      <c r="U319" s="27"/>
      <c r="V319" s="27">
        <f t="shared" si="238"/>
        <v>0</v>
      </c>
      <c r="W319" s="27"/>
      <c r="X319" s="27"/>
      <c r="Y319" s="27">
        <f t="shared" si="239"/>
        <v>0</v>
      </c>
      <c r="Z319" s="27"/>
      <c r="AA319" s="27"/>
      <c r="AB319" s="27">
        <f t="shared" si="240"/>
        <v>0</v>
      </c>
      <c r="FN319" s="18"/>
      <c r="FO319" s="18"/>
      <c r="FP319" s="18"/>
      <c r="FQ319" s="18"/>
      <c r="FR319" s="18"/>
      <c r="FS319" s="18"/>
      <c r="FT319" s="18"/>
      <c r="FU319" s="18"/>
      <c r="FV319" s="18"/>
      <c r="FW319" s="18"/>
      <c r="FX319" s="18"/>
      <c r="FY319" s="18"/>
      <c r="FZ319" s="18"/>
      <c r="GA319" s="18"/>
      <c r="GB319" s="18"/>
      <c r="GC319" s="18"/>
      <c r="GD319" s="18"/>
      <c r="GE319" s="18"/>
      <c r="GF319" s="18"/>
      <c r="GG319" s="18"/>
    </row>
    <row r="320" spans="1:189" s="21" customFormat="1" ht="31.5" x14ac:dyDescent="0.25">
      <c r="A320" s="26" t="s">
        <v>263</v>
      </c>
      <c r="B320" s="27">
        <f t="shared" si="213"/>
        <v>918</v>
      </c>
      <c r="C320" s="27">
        <f t="shared" si="213"/>
        <v>918</v>
      </c>
      <c r="D320" s="27">
        <f t="shared" si="232"/>
        <v>0</v>
      </c>
      <c r="E320" s="27"/>
      <c r="F320" s="27"/>
      <c r="G320" s="27">
        <f t="shared" si="233"/>
        <v>0</v>
      </c>
      <c r="H320" s="27"/>
      <c r="I320" s="27"/>
      <c r="J320" s="27">
        <f t="shared" si="234"/>
        <v>0</v>
      </c>
      <c r="K320" s="27">
        <v>918</v>
      </c>
      <c r="L320" s="27">
        <v>918</v>
      </c>
      <c r="M320" s="27">
        <f t="shared" si="235"/>
        <v>0</v>
      </c>
      <c r="N320" s="27"/>
      <c r="O320" s="27"/>
      <c r="P320" s="27">
        <f t="shared" si="236"/>
        <v>0</v>
      </c>
      <c r="Q320" s="27"/>
      <c r="R320" s="27"/>
      <c r="S320" s="27">
        <f t="shared" si="237"/>
        <v>0</v>
      </c>
      <c r="T320" s="27"/>
      <c r="U320" s="27"/>
      <c r="V320" s="27">
        <f t="shared" si="238"/>
        <v>0</v>
      </c>
      <c r="W320" s="27"/>
      <c r="X320" s="27"/>
      <c r="Y320" s="27">
        <f t="shared" si="239"/>
        <v>0</v>
      </c>
      <c r="Z320" s="27"/>
      <c r="AA320" s="27"/>
      <c r="AB320" s="27">
        <f t="shared" si="240"/>
        <v>0</v>
      </c>
      <c r="FN320" s="18"/>
      <c r="FO320" s="18"/>
      <c r="FP320" s="18"/>
      <c r="FQ320" s="18"/>
      <c r="FR320" s="18"/>
      <c r="FS320" s="18"/>
      <c r="FT320" s="18"/>
      <c r="FU320" s="18"/>
      <c r="FV320" s="18"/>
      <c r="FW320" s="18"/>
      <c r="FX320" s="18"/>
      <c r="FY320" s="18"/>
      <c r="FZ320" s="18"/>
      <c r="GA320" s="18"/>
      <c r="GB320" s="18"/>
      <c r="GC320" s="18"/>
      <c r="GD320" s="18"/>
      <c r="GE320" s="18"/>
      <c r="GF320" s="18"/>
      <c r="GG320" s="18"/>
    </row>
    <row r="321" spans="1:189" s="21" customFormat="1" ht="31.5" x14ac:dyDescent="0.25">
      <c r="A321" s="19" t="s">
        <v>149</v>
      </c>
      <c r="B321" s="20">
        <f t="shared" si="213"/>
        <v>997275</v>
      </c>
      <c r="C321" s="20">
        <f t="shared" si="213"/>
        <v>997275</v>
      </c>
      <c r="D321" s="20">
        <f t="shared" si="232"/>
        <v>0</v>
      </c>
      <c r="E321" s="20">
        <f t="shared" ref="E321:AA321" si="296">SUM(E322:E322)</f>
        <v>0</v>
      </c>
      <c r="F321" s="20">
        <f t="shared" si="296"/>
        <v>0</v>
      </c>
      <c r="G321" s="20">
        <f t="shared" si="233"/>
        <v>0</v>
      </c>
      <c r="H321" s="20">
        <f t="shared" si="296"/>
        <v>0</v>
      </c>
      <c r="I321" s="20">
        <f t="shared" si="296"/>
        <v>0</v>
      </c>
      <c r="J321" s="20">
        <f t="shared" si="234"/>
        <v>0</v>
      </c>
      <c r="K321" s="20">
        <f t="shared" si="296"/>
        <v>0</v>
      </c>
      <c r="L321" s="20">
        <f t="shared" si="296"/>
        <v>0</v>
      </c>
      <c r="M321" s="20">
        <f t="shared" si="235"/>
        <v>0</v>
      </c>
      <c r="N321" s="20">
        <f t="shared" si="296"/>
        <v>997275</v>
      </c>
      <c r="O321" s="20">
        <f t="shared" si="296"/>
        <v>997275</v>
      </c>
      <c r="P321" s="20">
        <f t="shared" si="236"/>
        <v>0</v>
      </c>
      <c r="Q321" s="20">
        <f t="shared" si="296"/>
        <v>0</v>
      </c>
      <c r="R321" s="20">
        <f t="shared" si="296"/>
        <v>0</v>
      </c>
      <c r="S321" s="20">
        <f t="shared" si="237"/>
        <v>0</v>
      </c>
      <c r="T321" s="20">
        <f t="shared" si="296"/>
        <v>0</v>
      </c>
      <c r="U321" s="20">
        <f t="shared" si="296"/>
        <v>0</v>
      </c>
      <c r="V321" s="20">
        <f t="shared" si="238"/>
        <v>0</v>
      </c>
      <c r="W321" s="20">
        <f t="shared" si="296"/>
        <v>0</v>
      </c>
      <c r="X321" s="20">
        <f t="shared" si="296"/>
        <v>0</v>
      </c>
      <c r="Y321" s="20">
        <f t="shared" si="239"/>
        <v>0</v>
      </c>
      <c r="Z321" s="20">
        <f t="shared" si="296"/>
        <v>0</v>
      </c>
      <c r="AA321" s="20">
        <f t="shared" si="296"/>
        <v>0</v>
      </c>
      <c r="AB321" s="20">
        <f t="shared" si="240"/>
        <v>0</v>
      </c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  <c r="BO321" s="18"/>
      <c r="BP321" s="18"/>
      <c r="BQ321" s="18"/>
      <c r="BR321" s="18"/>
      <c r="BS321" s="18"/>
      <c r="BT321" s="18"/>
      <c r="BU321" s="18"/>
      <c r="BV321" s="18"/>
      <c r="BW321" s="18"/>
      <c r="BX321" s="18"/>
      <c r="BY321" s="18"/>
      <c r="BZ321" s="18"/>
      <c r="CA321" s="18"/>
      <c r="CB321" s="18"/>
      <c r="CC321" s="18"/>
      <c r="CD321" s="18"/>
      <c r="CE321" s="18"/>
      <c r="CF321" s="18"/>
      <c r="CG321" s="18"/>
      <c r="CH321" s="18"/>
      <c r="CI321" s="18"/>
      <c r="CJ321" s="18"/>
      <c r="CK321" s="18"/>
      <c r="CL321" s="18"/>
      <c r="CM321" s="18"/>
      <c r="CN321" s="18"/>
      <c r="CO321" s="18"/>
      <c r="CP321" s="18"/>
      <c r="CQ321" s="18"/>
      <c r="CR321" s="18"/>
      <c r="CS321" s="18"/>
      <c r="CT321" s="18"/>
      <c r="CU321" s="18"/>
      <c r="CV321" s="18"/>
      <c r="CW321" s="18"/>
      <c r="CX321" s="18"/>
      <c r="CY321" s="18"/>
      <c r="CZ321" s="18"/>
      <c r="DA321" s="18"/>
      <c r="DB321" s="18"/>
      <c r="DC321" s="18"/>
      <c r="DD321" s="18"/>
      <c r="DE321" s="18"/>
      <c r="DF321" s="18"/>
      <c r="DG321" s="18"/>
      <c r="DH321" s="18"/>
      <c r="DI321" s="18"/>
      <c r="DJ321" s="18"/>
      <c r="DK321" s="18"/>
      <c r="DL321" s="18"/>
      <c r="DM321" s="18"/>
      <c r="DN321" s="18"/>
      <c r="DO321" s="18"/>
      <c r="DP321" s="18"/>
      <c r="DQ321" s="18"/>
      <c r="DR321" s="18"/>
      <c r="DS321" s="18"/>
      <c r="DT321" s="18"/>
      <c r="DU321" s="18"/>
      <c r="DV321" s="18"/>
      <c r="DW321" s="18"/>
      <c r="DX321" s="18"/>
      <c r="DY321" s="18"/>
      <c r="DZ321" s="18"/>
      <c r="EA321" s="18"/>
      <c r="EB321" s="18"/>
      <c r="EC321" s="18"/>
      <c r="ED321" s="18"/>
      <c r="EE321" s="18"/>
      <c r="EF321" s="18"/>
      <c r="EG321" s="18"/>
      <c r="EH321" s="18"/>
      <c r="EI321" s="18"/>
      <c r="EJ321" s="18"/>
      <c r="EK321" s="18"/>
      <c r="EL321" s="18"/>
      <c r="EM321" s="18"/>
      <c r="EN321" s="18"/>
      <c r="EO321" s="18"/>
      <c r="EP321" s="18"/>
      <c r="EQ321" s="18"/>
      <c r="ER321" s="18"/>
      <c r="ES321" s="18"/>
      <c r="ET321" s="18"/>
      <c r="EU321" s="18"/>
      <c r="EV321" s="18"/>
      <c r="EW321" s="18"/>
      <c r="EX321" s="18"/>
      <c r="EY321" s="18"/>
      <c r="EZ321" s="18"/>
      <c r="FA321" s="18"/>
      <c r="FB321" s="18"/>
      <c r="FC321" s="18"/>
      <c r="FD321" s="18"/>
      <c r="FE321" s="18"/>
      <c r="FF321" s="18"/>
      <c r="FG321" s="18"/>
      <c r="FH321" s="18"/>
      <c r="FI321" s="18"/>
      <c r="FJ321" s="18"/>
      <c r="FK321" s="18"/>
      <c r="FL321" s="18"/>
      <c r="FM321" s="18"/>
    </row>
    <row r="322" spans="1:189" s="21" customFormat="1" ht="78.75" x14ac:dyDescent="0.25">
      <c r="A322" s="26" t="s">
        <v>264</v>
      </c>
      <c r="B322" s="27">
        <f t="shared" si="213"/>
        <v>997275</v>
      </c>
      <c r="C322" s="27">
        <f t="shared" si="213"/>
        <v>997275</v>
      </c>
      <c r="D322" s="27">
        <f t="shared" si="232"/>
        <v>0</v>
      </c>
      <c r="E322" s="27"/>
      <c r="F322" s="27"/>
      <c r="G322" s="27">
        <f t="shared" si="233"/>
        <v>0</v>
      </c>
      <c r="H322" s="27"/>
      <c r="I322" s="27"/>
      <c r="J322" s="27">
        <f t="shared" si="234"/>
        <v>0</v>
      </c>
      <c r="K322" s="27"/>
      <c r="L322" s="27"/>
      <c r="M322" s="27">
        <f t="shared" si="235"/>
        <v>0</v>
      </c>
      <c r="N322" s="27">
        <v>997275</v>
      </c>
      <c r="O322" s="27">
        <v>997275</v>
      </c>
      <c r="P322" s="27">
        <f t="shared" si="236"/>
        <v>0</v>
      </c>
      <c r="Q322" s="27"/>
      <c r="R322" s="27"/>
      <c r="S322" s="27">
        <f t="shared" si="237"/>
        <v>0</v>
      </c>
      <c r="T322" s="27"/>
      <c r="U322" s="27"/>
      <c r="V322" s="27">
        <f t="shared" si="238"/>
        <v>0</v>
      </c>
      <c r="W322" s="27"/>
      <c r="X322" s="27"/>
      <c r="Y322" s="27">
        <f t="shared" si="239"/>
        <v>0</v>
      </c>
      <c r="Z322" s="27"/>
      <c r="AA322" s="27"/>
      <c r="AB322" s="27">
        <f t="shared" si="240"/>
        <v>0</v>
      </c>
      <c r="FN322" s="18"/>
      <c r="FO322" s="18"/>
      <c r="FP322" s="18"/>
      <c r="FQ322" s="18"/>
      <c r="FR322" s="18"/>
      <c r="FS322" s="18"/>
      <c r="FT322" s="18"/>
      <c r="FU322" s="18"/>
      <c r="FV322" s="18"/>
      <c r="FW322" s="18"/>
      <c r="FX322" s="18"/>
      <c r="FY322" s="18"/>
      <c r="FZ322" s="18"/>
      <c r="GA322" s="18"/>
      <c r="GB322" s="18"/>
      <c r="GC322" s="18"/>
      <c r="GD322" s="18"/>
      <c r="GE322" s="18"/>
      <c r="GF322" s="18"/>
      <c r="GG322" s="18"/>
    </row>
    <row r="323" spans="1:189" s="21" customFormat="1" x14ac:dyDescent="0.25">
      <c r="A323" s="19" t="s">
        <v>156</v>
      </c>
      <c r="B323" s="20">
        <f t="shared" si="213"/>
        <v>700000</v>
      </c>
      <c r="C323" s="20">
        <f t="shared" si="213"/>
        <v>700000</v>
      </c>
      <c r="D323" s="20">
        <f t="shared" si="232"/>
        <v>0</v>
      </c>
      <c r="E323" s="20">
        <f>SUM(E324:E324)</f>
        <v>0</v>
      </c>
      <c r="F323" s="20">
        <f t="shared" ref="F323:AA323" si="297">SUM(F324:F324)</f>
        <v>0</v>
      </c>
      <c r="G323" s="20">
        <f t="shared" si="233"/>
        <v>0</v>
      </c>
      <c r="H323" s="20">
        <f t="shared" si="297"/>
        <v>0</v>
      </c>
      <c r="I323" s="20">
        <f t="shared" si="297"/>
        <v>0</v>
      </c>
      <c r="J323" s="20">
        <f t="shared" si="234"/>
        <v>0</v>
      </c>
      <c r="K323" s="20">
        <f t="shared" si="297"/>
        <v>0</v>
      </c>
      <c r="L323" s="20">
        <f t="shared" si="297"/>
        <v>0</v>
      </c>
      <c r="M323" s="20">
        <f t="shared" si="235"/>
        <v>0</v>
      </c>
      <c r="N323" s="20">
        <f t="shared" si="297"/>
        <v>700000</v>
      </c>
      <c r="O323" s="20">
        <f t="shared" si="297"/>
        <v>700000</v>
      </c>
      <c r="P323" s="20">
        <f t="shared" si="236"/>
        <v>0</v>
      </c>
      <c r="Q323" s="20">
        <f t="shared" si="297"/>
        <v>0</v>
      </c>
      <c r="R323" s="20">
        <f t="shared" si="297"/>
        <v>0</v>
      </c>
      <c r="S323" s="20">
        <f t="shared" si="237"/>
        <v>0</v>
      </c>
      <c r="T323" s="20">
        <f t="shared" si="297"/>
        <v>0</v>
      </c>
      <c r="U323" s="20">
        <f t="shared" si="297"/>
        <v>0</v>
      </c>
      <c r="V323" s="20">
        <f t="shared" si="238"/>
        <v>0</v>
      </c>
      <c r="W323" s="20">
        <f t="shared" si="297"/>
        <v>0</v>
      </c>
      <c r="X323" s="20">
        <f t="shared" si="297"/>
        <v>0</v>
      </c>
      <c r="Y323" s="20">
        <f t="shared" si="239"/>
        <v>0</v>
      </c>
      <c r="Z323" s="20">
        <f t="shared" si="297"/>
        <v>0</v>
      </c>
      <c r="AA323" s="20">
        <f t="shared" si="297"/>
        <v>0</v>
      </c>
      <c r="AB323" s="20">
        <f t="shared" si="240"/>
        <v>0</v>
      </c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  <c r="BO323" s="18"/>
      <c r="BP323" s="18"/>
      <c r="BQ323" s="18"/>
      <c r="BR323" s="18"/>
      <c r="BS323" s="18"/>
      <c r="BT323" s="18"/>
      <c r="BU323" s="18"/>
      <c r="BV323" s="18"/>
      <c r="BW323" s="18"/>
      <c r="BX323" s="18"/>
      <c r="BY323" s="18"/>
      <c r="BZ323" s="18"/>
      <c r="CA323" s="18"/>
      <c r="CB323" s="18"/>
      <c r="CC323" s="18"/>
      <c r="CD323" s="18"/>
      <c r="CE323" s="18"/>
      <c r="CF323" s="18"/>
      <c r="CG323" s="18"/>
      <c r="CH323" s="18"/>
      <c r="CI323" s="18"/>
      <c r="CJ323" s="18"/>
      <c r="CK323" s="18"/>
      <c r="CL323" s="18"/>
      <c r="CM323" s="18"/>
      <c r="CN323" s="18"/>
      <c r="CO323" s="18"/>
      <c r="CP323" s="18"/>
      <c r="CQ323" s="18"/>
      <c r="CR323" s="18"/>
      <c r="CS323" s="18"/>
      <c r="CT323" s="18"/>
      <c r="CU323" s="18"/>
      <c r="CV323" s="18"/>
      <c r="CW323" s="18"/>
      <c r="CX323" s="18"/>
      <c r="CY323" s="18"/>
      <c r="CZ323" s="18"/>
      <c r="DA323" s="18"/>
      <c r="DB323" s="18"/>
      <c r="DC323" s="18"/>
      <c r="DD323" s="18"/>
      <c r="DE323" s="18"/>
      <c r="DF323" s="18"/>
      <c r="DG323" s="18"/>
      <c r="DH323" s="18"/>
      <c r="DI323" s="18"/>
      <c r="DJ323" s="18"/>
      <c r="DK323" s="18"/>
      <c r="DL323" s="18"/>
      <c r="DM323" s="18"/>
      <c r="DN323" s="18"/>
      <c r="DO323" s="18"/>
      <c r="DP323" s="18"/>
      <c r="DQ323" s="18"/>
      <c r="DR323" s="18"/>
      <c r="DS323" s="18"/>
      <c r="DT323" s="18"/>
      <c r="DU323" s="18"/>
      <c r="DV323" s="18"/>
      <c r="DW323" s="18"/>
      <c r="DX323" s="18"/>
      <c r="DY323" s="18"/>
      <c r="DZ323" s="18"/>
      <c r="EA323" s="18"/>
      <c r="EB323" s="18"/>
      <c r="EC323" s="18"/>
      <c r="ED323" s="18"/>
      <c r="EE323" s="18"/>
      <c r="EF323" s="18"/>
      <c r="EG323" s="18"/>
      <c r="EH323" s="18"/>
      <c r="EI323" s="18"/>
      <c r="EJ323" s="18"/>
      <c r="EK323" s="18"/>
      <c r="EL323" s="18"/>
      <c r="EM323" s="18"/>
      <c r="EN323" s="18"/>
      <c r="EO323" s="18"/>
      <c r="EP323" s="18"/>
      <c r="EQ323" s="18"/>
      <c r="ER323" s="18"/>
      <c r="ES323" s="18"/>
      <c r="ET323" s="18"/>
      <c r="EU323" s="18"/>
      <c r="EV323" s="18"/>
      <c r="EW323" s="18"/>
      <c r="EX323" s="18"/>
      <c r="EY323" s="18"/>
      <c r="EZ323" s="18"/>
      <c r="FA323" s="18"/>
      <c r="FB323" s="18"/>
      <c r="FC323" s="18"/>
      <c r="FD323" s="18"/>
      <c r="FE323" s="18"/>
      <c r="FF323" s="18"/>
      <c r="FG323" s="18"/>
      <c r="FH323" s="18"/>
      <c r="FI323" s="18"/>
      <c r="FJ323" s="18"/>
      <c r="FK323" s="18"/>
      <c r="FL323" s="18"/>
      <c r="FM323" s="18"/>
      <c r="FN323" s="18"/>
      <c r="FO323" s="18"/>
      <c r="FP323" s="18"/>
      <c r="FQ323" s="18"/>
      <c r="FR323" s="18"/>
      <c r="FS323" s="18"/>
      <c r="FT323" s="18"/>
      <c r="FU323" s="18"/>
      <c r="FV323" s="18"/>
      <c r="FW323" s="18"/>
      <c r="FX323" s="18"/>
      <c r="FY323" s="18"/>
      <c r="FZ323" s="18"/>
      <c r="GA323" s="18"/>
      <c r="GB323" s="18"/>
      <c r="GC323" s="18"/>
      <c r="GD323" s="18"/>
      <c r="GE323" s="18"/>
      <c r="GF323" s="18"/>
      <c r="GG323" s="18"/>
    </row>
    <row r="324" spans="1:189" s="21" customFormat="1" ht="94.5" x14ac:dyDescent="0.25">
      <c r="A324" s="26" t="s">
        <v>265</v>
      </c>
      <c r="B324" s="27">
        <f t="shared" si="213"/>
        <v>700000</v>
      </c>
      <c r="C324" s="27">
        <f t="shared" si="213"/>
        <v>700000</v>
      </c>
      <c r="D324" s="27">
        <f t="shared" si="232"/>
        <v>0</v>
      </c>
      <c r="E324" s="27"/>
      <c r="F324" s="27"/>
      <c r="G324" s="27">
        <f t="shared" si="233"/>
        <v>0</v>
      </c>
      <c r="H324" s="27"/>
      <c r="I324" s="27"/>
      <c r="J324" s="27">
        <f t="shared" si="234"/>
        <v>0</v>
      </c>
      <c r="K324" s="27"/>
      <c r="L324" s="27"/>
      <c r="M324" s="27">
        <f t="shared" si="235"/>
        <v>0</v>
      </c>
      <c r="N324" s="27">
        <v>700000</v>
      </c>
      <c r="O324" s="27">
        <v>700000</v>
      </c>
      <c r="P324" s="27">
        <f t="shared" si="236"/>
        <v>0</v>
      </c>
      <c r="Q324" s="27"/>
      <c r="R324" s="27"/>
      <c r="S324" s="27">
        <f t="shared" si="237"/>
        <v>0</v>
      </c>
      <c r="T324" s="27"/>
      <c r="U324" s="27"/>
      <c r="V324" s="27">
        <f t="shared" si="238"/>
        <v>0</v>
      </c>
      <c r="W324" s="27"/>
      <c r="X324" s="27"/>
      <c r="Y324" s="27">
        <f t="shared" si="239"/>
        <v>0</v>
      </c>
      <c r="Z324" s="27"/>
      <c r="AA324" s="27"/>
      <c r="AB324" s="27">
        <f t="shared" si="240"/>
        <v>0</v>
      </c>
      <c r="FN324" s="18"/>
      <c r="FO324" s="18"/>
      <c r="FP324" s="18"/>
      <c r="FQ324" s="18"/>
      <c r="FR324" s="18"/>
      <c r="FS324" s="18"/>
      <c r="FT324" s="18"/>
      <c r="FU324" s="18"/>
      <c r="FV324" s="18"/>
      <c r="FW324" s="18"/>
      <c r="FX324" s="18"/>
      <c r="FY324" s="18"/>
      <c r="FZ324" s="18"/>
      <c r="GA324" s="18"/>
      <c r="GB324" s="18"/>
      <c r="GC324" s="18"/>
      <c r="GD324" s="18"/>
      <c r="GE324" s="18"/>
      <c r="GF324" s="18"/>
      <c r="GG324" s="18"/>
    </row>
    <row r="325" spans="1:189" s="21" customFormat="1" x14ac:dyDescent="0.25">
      <c r="A325" s="19" t="s">
        <v>212</v>
      </c>
      <c r="B325" s="20">
        <f t="shared" si="213"/>
        <v>700000</v>
      </c>
      <c r="C325" s="20">
        <f t="shared" si="213"/>
        <v>700000</v>
      </c>
      <c r="D325" s="20">
        <f t="shared" si="232"/>
        <v>0</v>
      </c>
      <c r="E325" s="20">
        <f t="shared" ref="E325:AA325" si="298">SUM(E326:E326)</f>
        <v>0</v>
      </c>
      <c r="F325" s="20">
        <f t="shared" si="298"/>
        <v>0</v>
      </c>
      <c r="G325" s="20">
        <f t="shared" si="233"/>
        <v>0</v>
      </c>
      <c r="H325" s="20">
        <f t="shared" si="298"/>
        <v>0</v>
      </c>
      <c r="I325" s="20">
        <f t="shared" si="298"/>
        <v>0</v>
      </c>
      <c r="J325" s="20">
        <f t="shared" si="234"/>
        <v>0</v>
      </c>
      <c r="K325" s="20">
        <f t="shared" si="298"/>
        <v>0</v>
      </c>
      <c r="L325" s="20">
        <f t="shared" si="298"/>
        <v>0</v>
      </c>
      <c r="M325" s="20">
        <f t="shared" si="235"/>
        <v>0</v>
      </c>
      <c r="N325" s="20">
        <f t="shared" si="298"/>
        <v>700000</v>
      </c>
      <c r="O325" s="20">
        <f t="shared" si="298"/>
        <v>700000</v>
      </c>
      <c r="P325" s="20">
        <f t="shared" si="236"/>
        <v>0</v>
      </c>
      <c r="Q325" s="20">
        <f t="shared" si="298"/>
        <v>0</v>
      </c>
      <c r="R325" s="20">
        <f t="shared" si="298"/>
        <v>0</v>
      </c>
      <c r="S325" s="20">
        <f t="shared" si="237"/>
        <v>0</v>
      </c>
      <c r="T325" s="20">
        <f t="shared" si="298"/>
        <v>0</v>
      </c>
      <c r="U325" s="20">
        <f t="shared" si="298"/>
        <v>0</v>
      </c>
      <c r="V325" s="20">
        <f t="shared" si="238"/>
        <v>0</v>
      </c>
      <c r="W325" s="20">
        <f t="shared" si="298"/>
        <v>0</v>
      </c>
      <c r="X325" s="20">
        <f t="shared" si="298"/>
        <v>0</v>
      </c>
      <c r="Y325" s="20">
        <f t="shared" si="239"/>
        <v>0</v>
      </c>
      <c r="Z325" s="20">
        <f t="shared" si="298"/>
        <v>0</v>
      </c>
      <c r="AA325" s="20">
        <f t="shared" si="298"/>
        <v>0</v>
      </c>
      <c r="AB325" s="20">
        <f t="shared" si="240"/>
        <v>0</v>
      </c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  <c r="BO325" s="18"/>
      <c r="BP325" s="18"/>
      <c r="BQ325" s="18"/>
      <c r="BR325" s="18"/>
      <c r="BS325" s="18"/>
      <c r="BT325" s="18"/>
      <c r="BU325" s="18"/>
      <c r="BV325" s="18"/>
      <c r="BW325" s="18"/>
      <c r="BX325" s="18"/>
      <c r="BY325" s="18"/>
      <c r="BZ325" s="18"/>
      <c r="CA325" s="18"/>
      <c r="CB325" s="18"/>
      <c r="CC325" s="18"/>
      <c r="CD325" s="18"/>
      <c r="CE325" s="18"/>
      <c r="CF325" s="18"/>
      <c r="CG325" s="18"/>
      <c r="CH325" s="18"/>
      <c r="CI325" s="18"/>
      <c r="CJ325" s="18"/>
      <c r="CK325" s="18"/>
      <c r="CL325" s="18"/>
      <c r="CM325" s="18"/>
      <c r="CN325" s="18"/>
      <c r="CO325" s="18"/>
      <c r="CP325" s="18"/>
      <c r="CQ325" s="18"/>
      <c r="CR325" s="18"/>
      <c r="CS325" s="18"/>
      <c r="CT325" s="18"/>
      <c r="CU325" s="18"/>
      <c r="CV325" s="18"/>
      <c r="CW325" s="18"/>
      <c r="CX325" s="18"/>
      <c r="CY325" s="18"/>
      <c r="CZ325" s="18"/>
      <c r="DA325" s="18"/>
      <c r="DB325" s="18"/>
      <c r="DC325" s="18"/>
      <c r="DD325" s="18"/>
      <c r="DE325" s="18"/>
      <c r="DF325" s="18"/>
      <c r="DG325" s="18"/>
      <c r="DH325" s="18"/>
      <c r="DI325" s="18"/>
      <c r="DJ325" s="18"/>
      <c r="DK325" s="18"/>
      <c r="DL325" s="18"/>
      <c r="DM325" s="18"/>
      <c r="DN325" s="18"/>
      <c r="DO325" s="18"/>
      <c r="DP325" s="18"/>
      <c r="DQ325" s="18"/>
      <c r="DR325" s="18"/>
      <c r="DS325" s="18"/>
      <c r="DT325" s="18"/>
      <c r="DU325" s="18"/>
      <c r="DV325" s="18"/>
      <c r="DW325" s="18"/>
      <c r="DX325" s="18"/>
      <c r="DY325" s="18"/>
      <c r="DZ325" s="18"/>
      <c r="EA325" s="18"/>
      <c r="EB325" s="18"/>
      <c r="EC325" s="18"/>
      <c r="ED325" s="18"/>
      <c r="EE325" s="18"/>
      <c r="EF325" s="18"/>
      <c r="EG325" s="18"/>
      <c r="EH325" s="18"/>
      <c r="EI325" s="18"/>
      <c r="EJ325" s="18"/>
      <c r="EK325" s="18"/>
      <c r="EL325" s="18"/>
      <c r="EM325" s="18"/>
      <c r="EN325" s="18"/>
      <c r="EO325" s="18"/>
      <c r="EP325" s="18"/>
      <c r="EQ325" s="18"/>
      <c r="ER325" s="18"/>
      <c r="ES325" s="18"/>
      <c r="ET325" s="18"/>
      <c r="EU325" s="18"/>
      <c r="EV325" s="18"/>
      <c r="EW325" s="18"/>
      <c r="EX325" s="18"/>
      <c r="EY325" s="18"/>
      <c r="EZ325" s="18"/>
      <c r="FA325" s="18"/>
      <c r="FB325" s="18"/>
      <c r="FC325" s="18"/>
      <c r="FD325" s="18"/>
      <c r="FE325" s="18"/>
      <c r="FF325" s="18"/>
      <c r="FG325" s="18"/>
      <c r="FH325" s="18"/>
      <c r="FI325" s="18"/>
      <c r="FJ325" s="18"/>
      <c r="FK325" s="18"/>
      <c r="FL325" s="18"/>
      <c r="FM325" s="18"/>
      <c r="FN325" s="18"/>
      <c r="FO325" s="18"/>
      <c r="FP325" s="18"/>
      <c r="FQ325" s="18"/>
      <c r="FR325" s="18"/>
      <c r="FS325" s="18"/>
      <c r="FT325" s="18"/>
      <c r="FU325" s="18"/>
      <c r="FV325" s="18"/>
      <c r="FW325" s="18"/>
      <c r="FX325" s="18"/>
      <c r="FY325" s="18"/>
      <c r="FZ325" s="18"/>
      <c r="GA325" s="18"/>
      <c r="GB325" s="18"/>
      <c r="GC325" s="18"/>
      <c r="GD325" s="18"/>
      <c r="GE325" s="18"/>
      <c r="GF325" s="18"/>
      <c r="GG325" s="18"/>
    </row>
    <row r="326" spans="1:189" s="21" customFormat="1" ht="78.75" x14ac:dyDescent="0.25">
      <c r="A326" s="26" t="s">
        <v>266</v>
      </c>
      <c r="B326" s="27">
        <f t="shared" si="213"/>
        <v>700000</v>
      </c>
      <c r="C326" s="27">
        <f t="shared" si="213"/>
        <v>700000</v>
      </c>
      <c r="D326" s="27">
        <f t="shared" si="232"/>
        <v>0</v>
      </c>
      <c r="E326" s="27"/>
      <c r="F326" s="27"/>
      <c r="G326" s="27">
        <f t="shared" si="233"/>
        <v>0</v>
      </c>
      <c r="H326" s="27"/>
      <c r="I326" s="27"/>
      <c r="J326" s="27">
        <f t="shared" si="234"/>
        <v>0</v>
      </c>
      <c r="K326" s="27"/>
      <c r="L326" s="27"/>
      <c r="M326" s="27">
        <f t="shared" si="235"/>
        <v>0</v>
      </c>
      <c r="N326" s="27">
        <v>700000</v>
      </c>
      <c r="O326" s="27">
        <v>700000</v>
      </c>
      <c r="P326" s="27">
        <f t="shared" si="236"/>
        <v>0</v>
      </c>
      <c r="Q326" s="27"/>
      <c r="R326" s="27"/>
      <c r="S326" s="27">
        <f t="shared" si="237"/>
        <v>0</v>
      </c>
      <c r="T326" s="27"/>
      <c r="U326" s="27"/>
      <c r="V326" s="27">
        <f t="shared" si="238"/>
        <v>0</v>
      </c>
      <c r="W326" s="27"/>
      <c r="X326" s="27"/>
      <c r="Y326" s="27">
        <f t="shared" si="239"/>
        <v>0</v>
      </c>
      <c r="Z326" s="27"/>
      <c r="AA326" s="27"/>
      <c r="AB326" s="27">
        <f t="shared" si="240"/>
        <v>0</v>
      </c>
      <c r="FN326" s="18"/>
      <c r="FO326" s="18"/>
      <c r="FP326" s="18"/>
      <c r="FQ326" s="18"/>
      <c r="FR326" s="18"/>
      <c r="FS326" s="18"/>
      <c r="FT326" s="18"/>
      <c r="FU326" s="18"/>
      <c r="FV326" s="18"/>
      <c r="FW326" s="18"/>
      <c r="FX326" s="18"/>
      <c r="FY326" s="18"/>
      <c r="FZ326" s="18"/>
      <c r="GA326" s="18"/>
      <c r="GB326" s="18"/>
      <c r="GC326" s="18"/>
      <c r="GD326" s="18"/>
      <c r="GE326" s="18"/>
      <c r="GF326" s="18"/>
      <c r="GG326" s="18"/>
    </row>
    <row r="327" spans="1:189" s="18" customFormat="1" x14ac:dyDescent="0.25">
      <c r="A327" s="19" t="s">
        <v>267</v>
      </c>
      <c r="B327" s="20">
        <f t="shared" si="213"/>
        <v>119940</v>
      </c>
      <c r="C327" s="20">
        <f t="shared" si="213"/>
        <v>120336</v>
      </c>
      <c r="D327" s="20">
        <f t="shared" si="232"/>
        <v>396</v>
      </c>
      <c r="E327" s="20">
        <f>SUM(E328,E333)</f>
        <v>0</v>
      </c>
      <c r="F327" s="20">
        <f>SUM(F328,F333)</f>
        <v>0</v>
      </c>
      <c r="G327" s="20">
        <f t="shared" si="233"/>
        <v>0</v>
      </c>
      <c r="H327" s="20">
        <f>SUM(H328,H333)</f>
        <v>0</v>
      </c>
      <c r="I327" s="20">
        <f>SUM(I328,I333)</f>
        <v>0</v>
      </c>
      <c r="J327" s="20">
        <f t="shared" si="234"/>
        <v>0</v>
      </c>
      <c r="K327" s="20">
        <f>SUM(K328,K333)</f>
        <v>87000</v>
      </c>
      <c r="L327" s="20">
        <f>SUM(L328,L333)</f>
        <v>87000</v>
      </c>
      <c r="M327" s="20">
        <f t="shared" si="235"/>
        <v>0</v>
      </c>
      <c r="N327" s="20">
        <f>SUM(N328,N333)</f>
        <v>0</v>
      </c>
      <c r="O327" s="20">
        <f>SUM(O328,O333)</f>
        <v>0</v>
      </c>
      <c r="P327" s="20">
        <f t="shared" si="236"/>
        <v>0</v>
      </c>
      <c r="Q327" s="20">
        <f>SUM(Q328,Q333)</f>
        <v>12000</v>
      </c>
      <c r="R327" s="20">
        <f>SUM(R328,R333)</f>
        <v>12396</v>
      </c>
      <c r="S327" s="20">
        <f t="shared" si="237"/>
        <v>396</v>
      </c>
      <c r="T327" s="20">
        <f>SUM(T328,T333)</f>
        <v>0</v>
      </c>
      <c r="U327" s="20">
        <f>SUM(U328,U333)</f>
        <v>0</v>
      </c>
      <c r="V327" s="20">
        <f t="shared" si="238"/>
        <v>0</v>
      </c>
      <c r="W327" s="20">
        <f>SUM(W328,W333)</f>
        <v>0</v>
      </c>
      <c r="X327" s="20">
        <f>SUM(X328,X333)</f>
        <v>0</v>
      </c>
      <c r="Y327" s="20">
        <f t="shared" si="239"/>
        <v>0</v>
      </c>
      <c r="Z327" s="20">
        <f>SUM(Z328,Z333)</f>
        <v>20940</v>
      </c>
      <c r="AA327" s="20">
        <f>SUM(AA328,AA333)</f>
        <v>20940</v>
      </c>
      <c r="AB327" s="20">
        <f t="shared" si="240"/>
        <v>0</v>
      </c>
      <c r="FN327" s="21"/>
      <c r="FO327" s="21"/>
      <c r="FP327" s="21"/>
      <c r="FQ327" s="21"/>
      <c r="FR327" s="21"/>
      <c r="FS327" s="21"/>
      <c r="FT327" s="21"/>
      <c r="FU327" s="21"/>
      <c r="FV327" s="21"/>
      <c r="FW327" s="21"/>
      <c r="FX327" s="21"/>
      <c r="FY327" s="21"/>
      <c r="FZ327" s="21"/>
      <c r="GA327" s="21"/>
      <c r="GB327" s="21"/>
      <c r="GC327" s="21"/>
      <c r="GD327" s="21"/>
      <c r="GE327" s="21"/>
      <c r="GF327" s="21"/>
      <c r="GG327" s="21"/>
    </row>
    <row r="328" spans="1:189" s="21" customFormat="1" x14ac:dyDescent="0.25">
      <c r="A328" s="19" t="s">
        <v>18</v>
      </c>
      <c r="B328" s="20">
        <f t="shared" si="213"/>
        <v>107940</v>
      </c>
      <c r="C328" s="20">
        <f t="shared" si="213"/>
        <v>107940</v>
      </c>
      <c r="D328" s="20">
        <f t="shared" si="232"/>
        <v>0</v>
      </c>
      <c r="E328" s="20">
        <f>SUM(E329)</f>
        <v>0</v>
      </c>
      <c r="F328" s="20">
        <f>SUM(F329)</f>
        <v>0</v>
      </c>
      <c r="G328" s="20">
        <f t="shared" si="233"/>
        <v>0</v>
      </c>
      <c r="H328" s="20">
        <f t="shared" ref="H328:AA328" si="299">SUM(H329)</f>
        <v>0</v>
      </c>
      <c r="I328" s="20">
        <f t="shared" si="299"/>
        <v>0</v>
      </c>
      <c r="J328" s="20">
        <f t="shared" si="234"/>
        <v>0</v>
      </c>
      <c r="K328" s="20">
        <f t="shared" si="299"/>
        <v>87000</v>
      </c>
      <c r="L328" s="20">
        <f t="shared" si="299"/>
        <v>87000</v>
      </c>
      <c r="M328" s="20">
        <f t="shared" si="235"/>
        <v>0</v>
      </c>
      <c r="N328" s="20">
        <f t="shared" si="299"/>
        <v>0</v>
      </c>
      <c r="O328" s="20">
        <f t="shared" si="299"/>
        <v>0</v>
      </c>
      <c r="P328" s="20">
        <f t="shared" si="236"/>
        <v>0</v>
      </c>
      <c r="Q328" s="20">
        <f t="shared" si="299"/>
        <v>0</v>
      </c>
      <c r="R328" s="20">
        <f t="shared" si="299"/>
        <v>0</v>
      </c>
      <c r="S328" s="20">
        <f t="shared" si="237"/>
        <v>0</v>
      </c>
      <c r="T328" s="20">
        <f t="shared" si="299"/>
        <v>0</v>
      </c>
      <c r="U328" s="20">
        <f t="shared" si="299"/>
        <v>0</v>
      </c>
      <c r="V328" s="20">
        <f t="shared" si="238"/>
        <v>0</v>
      </c>
      <c r="W328" s="20">
        <f t="shared" si="299"/>
        <v>0</v>
      </c>
      <c r="X328" s="20">
        <f t="shared" si="299"/>
        <v>0</v>
      </c>
      <c r="Y328" s="20">
        <f t="shared" si="239"/>
        <v>0</v>
      </c>
      <c r="Z328" s="20">
        <f t="shared" si="299"/>
        <v>20940</v>
      </c>
      <c r="AA328" s="20">
        <f t="shared" si="299"/>
        <v>20940</v>
      </c>
      <c r="AB328" s="20">
        <f t="shared" si="240"/>
        <v>0</v>
      </c>
    </row>
    <row r="329" spans="1:189" s="21" customFormat="1" ht="31.5" x14ac:dyDescent="0.25">
      <c r="A329" s="19" t="s">
        <v>268</v>
      </c>
      <c r="B329" s="20">
        <f t="shared" si="213"/>
        <v>107940</v>
      </c>
      <c r="C329" s="20">
        <f t="shared" si="213"/>
        <v>107940</v>
      </c>
      <c r="D329" s="20">
        <f t="shared" si="232"/>
        <v>0</v>
      </c>
      <c r="E329" s="20">
        <f t="shared" ref="E329:AA329" si="300">SUM(E330:E332)</f>
        <v>0</v>
      </c>
      <c r="F329" s="20">
        <f t="shared" si="300"/>
        <v>0</v>
      </c>
      <c r="G329" s="20">
        <f t="shared" si="233"/>
        <v>0</v>
      </c>
      <c r="H329" s="20">
        <f t="shared" si="300"/>
        <v>0</v>
      </c>
      <c r="I329" s="20">
        <f t="shared" si="300"/>
        <v>0</v>
      </c>
      <c r="J329" s="20">
        <f t="shared" si="234"/>
        <v>0</v>
      </c>
      <c r="K329" s="20">
        <f t="shared" ref="K329" si="301">SUM(K330:K332)</f>
        <v>87000</v>
      </c>
      <c r="L329" s="20">
        <f t="shared" si="300"/>
        <v>87000</v>
      </c>
      <c r="M329" s="20">
        <f t="shared" si="235"/>
        <v>0</v>
      </c>
      <c r="N329" s="20">
        <f t="shared" ref="N329" si="302">SUM(N330:N332)</f>
        <v>0</v>
      </c>
      <c r="O329" s="20">
        <f t="shared" si="300"/>
        <v>0</v>
      </c>
      <c r="P329" s="20">
        <f t="shared" si="236"/>
        <v>0</v>
      </c>
      <c r="Q329" s="20">
        <f t="shared" ref="Q329" si="303">SUM(Q330:Q332)</f>
        <v>0</v>
      </c>
      <c r="R329" s="20">
        <f t="shared" si="300"/>
        <v>0</v>
      </c>
      <c r="S329" s="20">
        <f t="shared" si="237"/>
        <v>0</v>
      </c>
      <c r="T329" s="20">
        <f t="shared" ref="T329" si="304">SUM(T330:T332)</f>
        <v>0</v>
      </c>
      <c r="U329" s="20">
        <f t="shared" si="300"/>
        <v>0</v>
      </c>
      <c r="V329" s="20">
        <f t="shared" si="238"/>
        <v>0</v>
      </c>
      <c r="W329" s="20">
        <f t="shared" ref="W329:X329" si="305">SUM(W330:W332)</f>
        <v>0</v>
      </c>
      <c r="X329" s="20">
        <f t="shared" si="305"/>
        <v>0</v>
      </c>
      <c r="Y329" s="20">
        <f t="shared" si="239"/>
        <v>0</v>
      </c>
      <c r="Z329" s="20">
        <f t="shared" si="300"/>
        <v>20940</v>
      </c>
      <c r="AA329" s="20">
        <f t="shared" si="300"/>
        <v>20940</v>
      </c>
      <c r="AB329" s="20">
        <f t="shared" si="240"/>
        <v>0</v>
      </c>
    </row>
    <row r="330" spans="1:189" s="21" customFormat="1" ht="78.75" x14ac:dyDescent="0.25">
      <c r="A330" s="34" t="s">
        <v>269</v>
      </c>
      <c r="B330" s="24">
        <f t="shared" si="213"/>
        <v>35940</v>
      </c>
      <c r="C330" s="24">
        <f t="shared" si="213"/>
        <v>35940</v>
      </c>
      <c r="D330" s="24">
        <f t="shared" si="232"/>
        <v>0</v>
      </c>
      <c r="E330" s="24"/>
      <c r="F330" s="24"/>
      <c r="G330" s="24">
        <f t="shared" si="233"/>
        <v>0</v>
      </c>
      <c r="H330" s="24"/>
      <c r="I330" s="24"/>
      <c r="J330" s="24">
        <f t="shared" si="234"/>
        <v>0</v>
      </c>
      <c r="K330" s="24">
        <v>15000</v>
      </c>
      <c r="L330" s="24">
        <v>15000</v>
      </c>
      <c r="M330" s="24">
        <f t="shared" si="235"/>
        <v>0</v>
      </c>
      <c r="N330" s="24"/>
      <c r="O330" s="24"/>
      <c r="P330" s="24">
        <f t="shared" si="236"/>
        <v>0</v>
      </c>
      <c r="Q330" s="24">
        <v>0</v>
      </c>
      <c r="R330" s="24">
        <v>0</v>
      </c>
      <c r="S330" s="24">
        <f t="shared" si="237"/>
        <v>0</v>
      </c>
      <c r="T330" s="24"/>
      <c r="U330" s="24"/>
      <c r="V330" s="24">
        <f t="shared" si="238"/>
        <v>0</v>
      </c>
      <c r="W330" s="24"/>
      <c r="X330" s="24"/>
      <c r="Y330" s="24">
        <f t="shared" si="239"/>
        <v>0</v>
      </c>
      <c r="Z330" s="24">
        <v>20940</v>
      </c>
      <c r="AA330" s="24">
        <v>20940</v>
      </c>
      <c r="AB330" s="24">
        <f t="shared" si="240"/>
        <v>0</v>
      </c>
    </row>
    <row r="331" spans="1:189" s="21" customFormat="1" ht="31.5" x14ac:dyDescent="0.25">
      <c r="A331" s="34" t="s">
        <v>270</v>
      </c>
      <c r="B331" s="24">
        <f t="shared" si="213"/>
        <v>36000</v>
      </c>
      <c r="C331" s="24">
        <f t="shared" si="213"/>
        <v>36000</v>
      </c>
      <c r="D331" s="24">
        <f t="shared" si="232"/>
        <v>0</v>
      </c>
      <c r="E331" s="24"/>
      <c r="F331" s="24"/>
      <c r="G331" s="24">
        <f t="shared" si="233"/>
        <v>0</v>
      </c>
      <c r="H331" s="24"/>
      <c r="I331" s="24"/>
      <c r="J331" s="24">
        <f t="shared" si="234"/>
        <v>0</v>
      </c>
      <c r="K331" s="24">
        <v>36000</v>
      </c>
      <c r="L331" s="24">
        <v>36000</v>
      </c>
      <c r="M331" s="24">
        <f t="shared" si="235"/>
        <v>0</v>
      </c>
      <c r="N331" s="24"/>
      <c r="O331" s="24"/>
      <c r="P331" s="24">
        <f t="shared" si="236"/>
        <v>0</v>
      </c>
      <c r="Q331" s="24">
        <v>0</v>
      </c>
      <c r="R331" s="24">
        <v>0</v>
      </c>
      <c r="S331" s="24">
        <f t="shared" si="237"/>
        <v>0</v>
      </c>
      <c r="T331" s="24"/>
      <c r="U331" s="24"/>
      <c r="V331" s="24">
        <f t="shared" si="238"/>
        <v>0</v>
      </c>
      <c r="W331" s="24"/>
      <c r="X331" s="24"/>
      <c r="Y331" s="24">
        <f t="shared" si="239"/>
        <v>0</v>
      </c>
      <c r="Z331" s="24"/>
      <c r="AA331" s="24"/>
      <c r="AB331" s="24">
        <f t="shared" si="240"/>
        <v>0</v>
      </c>
    </row>
    <row r="332" spans="1:189" s="21" customFormat="1" x14ac:dyDescent="0.25">
      <c r="A332" s="29" t="s">
        <v>271</v>
      </c>
      <c r="B332" s="27">
        <f t="shared" si="213"/>
        <v>36000</v>
      </c>
      <c r="C332" s="27">
        <f t="shared" si="213"/>
        <v>36000</v>
      </c>
      <c r="D332" s="27">
        <f t="shared" si="232"/>
        <v>0</v>
      </c>
      <c r="E332" s="27"/>
      <c r="F332" s="27"/>
      <c r="G332" s="27">
        <f t="shared" si="233"/>
        <v>0</v>
      </c>
      <c r="H332" s="27"/>
      <c r="I332" s="27"/>
      <c r="J332" s="27">
        <f t="shared" si="234"/>
        <v>0</v>
      </c>
      <c r="K332" s="27">
        <v>36000</v>
      </c>
      <c r="L332" s="27">
        <v>36000</v>
      </c>
      <c r="M332" s="27">
        <f t="shared" si="235"/>
        <v>0</v>
      </c>
      <c r="N332" s="27"/>
      <c r="O332" s="27"/>
      <c r="P332" s="27">
        <f t="shared" si="236"/>
        <v>0</v>
      </c>
      <c r="Q332" s="27">
        <v>0</v>
      </c>
      <c r="R332" s="27">
        <v>0</v>
      </c>
      <c r="S332" s="27">
        <f t="shared" si="237"/>
        <v>0</v>
      </c>
      <c r="T332" s="27"/>
      <c r="U332" s="27"/>
      <c r="V332" s="27">
        <f t="shared" si="238"/>
        <v>0</v>
      </c>
      <c r="W332" s="27"/>
      <c r="X332" s="27"/>
      <c r="Y332" s="27">
        <f t="shared" si="239"/>
        <v>0</v>
      </c>
      <c r="Z332" s="27"/>
      <c r="AA332" s="27"/>
      <c r="AB332" s="27">
        <f t="shared" si="240"/>
        <v>0</v>
      </c>
    </row>
    <row r="333" spans="1:189" s="21" customFormat="1" x14ac:dyDescent="0.25">
      <c r="A333" s="19" t="s">
        <v>43</v>
      </c>
      <c r="B333" s="20">
        <f t="shared" ref="B333:C349" si="306">E333+H333+K333+N333+Q333+T333+Z333</f>
        <v>12000</v>
      </c>
      <c r="C333" s="20">
        <f t="shared" si="306"/>
        <v>12396</v>
      </c>
      <c r="D333" s="20">
        <f t="shared" si="232"/>
        <v>396</v>
      </c>
      <c r="E333" s="20">
        <f>SUM(E334)</f>
        <v>0</v>
      </c>
      <c r="F333" s="20">
        <f>SUM(F334)</f>
        <v>0</v>
      </c>
      <c r="G333" s="20">
        <f t="shared" si="233"/>
        <v>0</v>
      </c>
      <c r="H333" s="20">
        <f t="shared" ref="H333:I333" si="307">SUM(H334)</f>
        <v>0</v>
      </c>
      <c r="I333" s="20">
        <f t="shared" si="307"/>
        <v>0</v>
      </c>
      <c r="J333" s="20">
        <f t="shared" si="234"/>
        <v>0</v>
      </c>
      <c r="K333" s="20">
        <f t="shared" ref="K333:L333" si="308">SUM(K334)</f>
        <v>0</v>
      </c>
      <c r="L333" s="20">
        <f t="shared" si="308"/>
        <v>0</v>
      </c>
      <c r="M333" s="20">
        <f t="shared" si="235"/>
        <v>0</v>
      </c>
      <c r="N333" s="20">
        <f t="shared" ref="N333:O333" si="309">SUM(N334)</f>
        <v>0</v>
      </c>
      <c r="O333" s="20">
        <f t="shared" si="309"/>
        <v>0</v>
      </c>
      <c r="P333" s="20">
        <f t="shared" si="236"/>
        <v>0</v>
      </c>
      <c r="Q333" s="20">
        <f t="shared" ref="Q333:R333" si="310">SUM(Q334)</f>
        <v>12000</v>
      </c>
      <c r="R333" s="20">
        <f t="shared" si="310"/>
        <v>12396</v>
      </c>
      <c r="S333" s="20">
        <f t="shared" si="237"/>
        <v>396</v>
      </c>
      <c r="T333" s="20">
        <f t="shared" ref="T333:U333" si="311">SUM(T334)</f>
        <v>0</v>
      </c>
      <c r="U333" s="20">
        <f t="shared" si="311"/>
        <v>0</v>
      </c>
      <c r="V333" s="20">
        <f t="shared" si="238"/>
        <v>0</v>
      </c>
      <c r="W333" s="20">
        <f t="shared" ref="W333:X333" si="312">SUM(W334)</f>
        <v>0</v>
      </c>
      <c r="X333" s="20">
        <f t="shared" si="312"/>
        <v>0</v>
      </c>
      <c r="Y333" s="20">
        <f t="shared" si="239"/>
        <v>0</v>
      </c>
      <c r="Z333" s="20">
        <f t="shared" ref="Z333:AA333" si="313">SUM(Z334)</f>
        <v>0</v>
      </c>
      <c r="AA333" s="20">
        <f t="shared" si="313"/>
        <v>0</v>
      </c>
      <c r="AB333" s="20">
        <f t="shared" si="240"/>
        <v>0</v>
      </c>
    </row>
    <row r="334" spans="1:189" s="21" customFormat="1" ht="31.5" x14ac:dyDescent="0.25">
      <c r="A334" s="19" t="s">
        <v>268</v>
      </c>
      <c r="B334" s="20">
        <f t="shared" si="306"/>
        <v>12000</v>
      </c>
      <c r="C334" s="20">
        <f t="shared" si="306"/>
        <v>12396</v>
      </c>
      <c r="D334" s="20">
        <f t="shared" si="232"/>
        <v>396</v>
      </c>
      <c r="E334" s="20">
        <f>SUM(E335:E337)</f>
        <v>0</v>
      </c>
      <c r="F334" s="20">
        <f>SUM(F335:F337)</f>
        <v>0</v>
      </c>
      <c r="G334" s="20">
        <f t="shared" si="233"/>
        <v>0</v>
      </c>
      <c r="H334" s="20">
        <f t="shared" ref="H334:I334" si="314">SUM(H335:H337)</f>
        <v>0</v>
      </c>
      <c r="I334" s="20">
        <f t="shared" si="314"/>
        <v>0</v>
      </c>
      <c r="J334" s="20">
        <f t="shared" si="234"/>
        <v>0</v>
      </c>
      <c r="K334" s="20">
        <f t="shared" ref="K334:L334" si="315">SUM(K335:K337)</f>
        <v>0</v>
      </c>
      <c r="L334" s="20">
        <f t="shared" si="315"/>
        <v>0</v>
      </c>
      <c r="M334" s="20">
        <f t="shared" si="235"/>
        <v>0</v>
      </c>
      <c r="N334" s="20">
        <f t="shared" ref="N334:O334" si="316">SUM(N335:N337)</f>
        <v>0</v>
      </c>
      <c r="O334" s="20">
        <f t="shared" si="316"/>
        <v>0</v>
      </c>
      <c r="P334" s="20">
        <f t="shared" si="236"/>
        <v>0</v>
      </c>
      <c r="Q334" s="20">
        <f t="shared" ref="Q334:R334" si="317">SUM(Q335:Q337)</f>
        <v>12000</v>
      </c>
      <c r="R334" s="20">
        <f t="shared" si="317"/>
        <v>12396</v>
      </c>
      <c r="S334" s="20">
        <f t="shared" si="237"/>
        <v>396</v>
      </c>
      <c r="T334" s="20">
        <f t="shared" ref="T334:U334" si="318">SUM(T335:T337)</f>
        <v>0</v>
      </c>
      <c r="U334" s="20">
        <f t="shared" si="318"/>
        <v>0</v>
      </c>
      <c r="V334" s="20">
        <f t="shared" si="238"/>
        <v>0</v>
      </c>
      <c r="W334" s="20">
        <f t="shared" ref="W334:X334" si="319">SUM(W335:W337)</f>
        <v>0</v>
      </c>
      <c r="X334" s="20">
        <f t="shared" si="319"/>
        <v>0</v>
      </c>
      <c r="Y334" s="20">
        <f t="shared" si="239"/>
        <v>0</v>
      </c>
      <c r="Z334" s="20">
        <f t="shared" ref="Z334:AA334" si="320">SUM(Z335:Z337)</f>
        <v>0</v>
      </c>
      <c r="AA334" s="20">
        <f t="shared" si="320"/>
        <v>0</v>
      </c>
      <c r="AB334" s="20">
        <f t="shared" si="240"/>
        <v>0</v>
      </c>
    </row>
    <row r="335" spans="1:189" s="21" customFormat="1" ht="47.25" x14ac:dyDescent="0.25">
      <c r="A335" s="26" t="s">
        <v>272</v>
      </c>
      <c r="B335" s="27">
        <f t="shared" si="306"/>
        <v>1940</v>
      </c>
      <c r="C335" s="27">
        <f t="shared" si="306"/>
        <v>1940</v>
      </c>
      <c r="D335" s="27">
        <f t="shared" si="232"/>
        <v>0</v>
      </c>
      <c r="E335" s="27"/>
      <c r="F335" s="27"/>
      <c r="G335" s="27">
        <f t="shared" si="233"/>
        <v>0</v>
      </c>
      <c r="H335" s="27"/>
      <c r="I335" s="27"/>
      <c r="J335" s="27">
        <f t="shared" si="234"/>
        <v>0</v>
      </c>
      <c r="K335" s="27"/>
      <c r="L335" s="27"/>
      <c r="M335" s="27">
        <f t="shared" si="235"/>
        <v>0</v>
      </c>
      <c r="N335" s="27"/>
      <c r="O335" s="27"/>
      <c r="P335" s="27">
        <f t="shared" si="236"/>
        <v>0</v>
      </c>
      <c r="Q335" s="27">
        <v>1940</v>
      </c>
      <c r="R335" s="27">
        <v>1940</v>
      </c>
      <c r="S335" s="27">
        <f t="shared" si="237"/>
        <v>0</v>
      </c>
      <c r="T335" s="27"/>
      <c r="U335" s="27"/>
      <c r="V335" s="27">
        <f t="shared" si="238"/>
        <v>0</v>
      </c>
      <c r="W335" s="27"/>
      <c r="X335" s="27"/>
      <c r="Y335" s="27">
        <f t="shared" si="239"/>
        <v>0</v>
      </c>
      <c r="Z335" s="27"/>
      <c r="AA335" s="27"/>
      <c r="AB335" s="27">
        <f t="shared" si="240"/>
        <v>0</v>
      </c>
    </row>
    <row r="336" spans="1:189" s="21" customFormat="1" x14ac:dyDescent="0.25">
      <c r="A336" s="26" t="s">
        <v>273</v>
      </c>
      <c r="B336" s="27">
        <f t="shared" si="306"/>
        <v>0</v>
      </c>
      <c r="C336" s="27">
        <f t="shared" si="306"/>
        <v>396</v>
      </c>
      <c r="D336" s="27">
        <f t="shared" si="232"/>
        <v>396</v>
      </c>
      <c r="E336" s="27"/>
      <c r="F336" s="27"/>
      <c r="G336" s="27">
        <f t="shared" si="233"/>
        <v>0</v>
      </c>
      <c r="H336" s="27"/>
      <c r="I336" s="27"/>
      <c r="J336" s="27">
        <f t="shared" si="234"/>
        <v>0</v>
      </c>
      <c r="K336" s="27"/>
      <c r="L336" s="27"/>
      <c r="M336" s="27">
        <f t="shared" si="235"/>
        <v>0</v>
      </c>
      <c r="N336" s="27"/>
      <c r="O336" s="27"/>
      <c r="P336" s="27">
        <f t="shared" si="236"/>
        <v>0</v>
      </c>
      <c r="Q336" s="27"/>
      <c r="R336" s="27">
        <v>396</v>
      </c>
      <c r="S336" s="27">
        <f t="shared" si="237"/>
        <v>396</v>
      </c>
      <c r="T336" s="27"/>
      <c r="U336" s="27"/>
      <c r="V336" s="27">
        <f t="shared" si="238"/>
        <v>0</v>
      </c>
      <c r="W336" s="27"/>
      <c r="X336" s="27"/>
      <c r="Y336" s="27">
        <f t="shared" si="239"/>
        <v>0</v>
      </c>
      <c r="Z336" s="27"/>
      <c r="AA336" s="27"/>
      <c r="AB336" s="27">
        <f t="shared" si="240"/>
        <v>0</v>
      </c>
    </row>
    <row r="337" spans="1:189" s="21" customFormat="1" ht="47.25" x14ac:dyDescent="0.25">
      <c r="A337" s="26" t="s">
        <v>274</v>
      </c>
      <c r="B337" s="27">
        <f t="shared" si="306"/>
        <v>10060</v>
      </c>
      <c r="C337" s="27">
        <f t="shared" si="306"/>
        <v>10060</v>
      </c>
      <c r="D337" s="27">
        <f t="shared" si="232"/>
        <v>0</v>
      </c>
      <c r="E337" s="27"/>
      <c r="F337" s="27"/>
      <c r="G337" s="27">
        <f t="shared" si="233"/>
        <v>0</v>
      </c>
      <c r="H337" s="27"/>
      <c r="I337" s="27"/>
      <c r="J337" s="27">
        <f t="shared" si="234"/>
        <v>0</v>
      </c>
      <c r="K337" s="27"/>
      <c r="L337" s="27"/>
      <c r="M337" s="27">
        <f t="shared" si="235"/>
        <v>0</v>
      </c>
      <c r="N337" s="27"/>
      <c r="O337" s="27"/>
      <c r="P337" s="27">
        <f t="shared" si="236"/>
        <v>0</v>
      </c>
      <c r="Q337" s="27">
        <v>10060</v>
      </c>
      <c r="R337" s="27">
        <v>10060</v>
      </c>
      <c r="S337" s="27">
        <f t="shared" si="237"/>
        <v>0</v>
      </c>
      <c r="T337" s="27"/>
      <c r="U337" s="27"/>
      <c r="V337" s="27">
        <f t="shared" si="238"/>
        <v>0</v>
      </c>
      <c r="W337" s="27"/>
      <c r="X337" s="27"/>
      <c r="Y337" s="27">
        <f t="shared" si="239"/>
        <v>0</v>
      </c>
      <c r="Z337" s="27"/>
      <c r="AA337" s="27"/>
      <c r="AB337" s="27">
        <f t="shared" si="240"/>
        <v>0</v>
      </c>
    </row>
    <row r="338" spans="1:189" s="21" customFormat="1" x14ac:dyDescent="0.25">
      <c r="A338" s="37" t="s">
        <v>275</v>
      </c>
      <c r="B338" s="20">
        <f t="shared" si="306"/>
        <v>58500</v>
      </c>
      <c r="C338" s="20">
        <f t="shared" si="306"/>
        <v>58500</v>
      </c>
      <c r="D338" s="20">
        <f t="shared" ref="D338:D350" si="321">G338+J338+M338+P338+S338+V338+AB338+Y338</f>
        <v>0</v>
      </c>
      <c r="E338" s="20">
        <f t="shared" ref="E338:AA338" si="322">SUM(E339)</f>
        <v>0</v>
      </c>
      <c r="F338" s="20">
        <f t="shared" si="322"/>
        <v>0</v>
      </c>
      <c r="G338" s="20">
        <f t="shared" si="233"/>
        <v>0</v>
      </c>
      <c r="H338" s="20">
        <f t="shared" si="322"/>
        <v>0</v>
      </c>
      <c r="I338" s="20">
        <f t="shared" si="322"/>
        <v>0</v>
      </c>
      <c r="J338" s="20">
        <f t="shared" si="234"/>
        <v>0</v>
      </c>
      <c r="K338" s="20">
        <f t="shared" si="322"/>
        <v>58500</v>
      </c>
      <c r="L338" s="20">
        <f t="shared" si="322"/>
        <v>58500</v>
      </c>
      <c r="M338" s="20">
        <f t="shared" si="235"/>
        <v>0</v>
      </c>
      <c r="N338" s="20">
        <f t="shared" si="322"/>
        <v>0</v>
      </c>
      <c r="O338" s="20">
        <f t="shared" si="322"/>
        <v>0</v>
      </c>
      <c r="P338" s="20">
        <f t="shared" si="236"/>
        <v>0</v>
      </c>
      <c r="Q338" s="20">
        <f t="shared" si="322"/>
        <v>0</v>
      </c>
      <c r="R338" s="20">
        <f t="shared" si="322"/>
        <v>0</v>
      </c>
      <c r="S338" s="20">
        <f t="shared" si="237"/>
        <v>0</v>
      </c>
      <c r="T338" s="20">
        <f t="shared" si="322"/>
        <v>0</v>
      </c>
      <c r="U338" s="20">
        <f t="shared" si="322"/>
        <v>0</v>
      </c>
      <c r="V338" s="20">
        <f t="shared" si="238"/>
        <v>0</v>
      </c>
      <c r="W338" s="20">
        <f t="shared" si="322"/>
        <v>0</v>
      </c>
      <c r="X338" s="20">
        <f t="shared" si="322"/>
        <v>0</v>
      </c>
      <c r="Y338" s="20">
        <f t="shared" si="239"/>
        <v>0</v>
      </c>
      <c r="Z338" s="20">
        <f t="shared" si="322"/>
        <v>0</v>
      </c>
      <c r="AA338" s="20">
        <f t="shared" si="322"/>
        <v>0</v>
      </c>
      <c r="AB338" s="20">
        <f t="shared" si="240"/>
        <v>0</v>
      </c>
    </row>
    <row r="339" spans="1:189" s="21" customFormat="1" ht="31.5" x14ac:dyDescent="0.25">
      <c r="A339" s="19" t="s">
        <v>61</v>
      </c>
      <c r="B339" s="20">
        <f t="shared" si="306"/>
        <v>58500</v>
      </c>
      <c r="C339" s="20">
        <f t="shared" si="306"/>
        <v>58500</v>
      </c>
      <c r="D339" s="20">
        <f t="shared" si="321"/>
        <v>0</v>
      </c>
      <c r="E339" s="20">
        <f t="shared" ref="E339:AA339" si="323">SUM(E340:E340)</f>
        <v>0</v>
      </c>
      <c r="F339" s="20">
        <f t="shared" si="323"/>
        <v>0</v>
      </c>
      <c r="G339" s="20">
        <f t="shared" si="233"/>
        <v>0</v>
      </c>
      <c r="H339" s="20">
        <f t="shared" si="323"/>
        <v>0</v>
      </c>
      <c r="I339" s="20">
        <f t="shared" si="323"/>
        <v>0</v>
      </c>
      <c r="J339" s="20">
        <f t="shared" si="234"/>
        <v>0</v>
      </c>
      <c r="K339" s="20">
        <f t="shared" si="323"/>
        <v>58500</v>
      </c>
      <c r="L339" s="20">
        <f t="shared" si="323"/>
        <v>58500</v>
      </c>
      <c r="M339" s="20">
        <f t="shared" si="235"/>
        <v>0</v>
      </c>
      <c r="N339" s="20">
        <f t="shared" si="323"/>
        <v>0</v>
      </c>
      <c r="O339" s="20">
        <f t="shared" si="323"/>
        <v>0</v>
      </c>
      <c r="P339" s="20">
        <f t="shared" si="236"/>
        <v>0</v>
      </c>
      <c r="Q339" s="20">
        <f t="shared" si="323"/>
        <v>0</v>
      </c>
      <c r="R339" s="20">
        <f t="shared" si="323"/>
        <v>0</v>
      </c>
      <c r="S339" s="20">
        <f t="shared" si="237"/>
        <v>0</v>
      </c>
      <c r="T339" s="20">
        <f t="shared" si="323"/>
        <v>0</v>
      </c>
      <c r="U339" s="20">
        <f t="shared" si="323"/>
        <v>0</v>
      </c>
      <c r="V339" s="20">
        <f t="shared" si="238"/>
        <v>0</v>
      </c>
      <c r="W339" s="20">
        <f t="shared" si="323"/>
        <v>0</v>
      </c>
      <c r="X339" s="20">
        <f t="shared" si="323"/>
        <v>0</v>
      </c>
      <c r="Y339" s="20">
        <f t="shared" si="239"/>
        <v>0</v>
      </c>
      <c r="Z339" s="20">
        <f t="shared" si="323"/>
        <v>0</v>
      </c>
      <c r="AA339" s="20">
        <f t="shared" si="323"/>
        <v>0</v>
      </c>
      <c r="AB339" s="20">
        <f t="shared" si="240"/>
        <v>0</v>
      </c>
    </row>
    <row r="340" spans="1:189" s="21" customFormat="1" ht="47.25" x14ac:dyDescent="0.25">
      <c r="A340" s="31" t="s">
        <v>276</v>
      </c>
      <c r="B340" s="27">
        <f t="shared" si="306"/>
        <v>58500</v>
      </c>
      <c r="C340" s="27">
        <f t="shared" si="306"/>
        <v>58500</v>
      </c>
      <c r="D340" s="27">
        <f t="shared" si="321"/>
        <v>0</v>
      </c>
      <c r="E340" s="27"/>
      <c r="F340" s="27"/>
      <c r="G340" s="27">
        <f t="shared" si="233"/>
        <v>0</v>
      </c>
      <c r="H340" s="27"/>
      <c r="I340" s="27"/>
      <c r="J340" s="27">
        <f t="shared" si="234"/>
        <v>0</v>
      </c>
      <c r="K340" s="27">
        <v>58500</v>
      </c>
      <c r="L340" s="27">
        <v>58500</v>
      </c>
      <c r="M340" s="27">
        <f t="shared" si="235"/>
        <v>0</v>
      </c>
      <c r="N340" s="27"/>
      <c r="O340" s="27"/>
      <c r="P340" s="27">
        <f t="shared" si="236"/>
        <v>0</v>
      </c>
      <c r="Q340" s="27"/>
      <c r="R340" s="27"/>
      <c r="S340" s="27">
        <f t="shared" si="237"/>
        <v>0</v>
      </c>
      <c r="T340" s="27"/>
      <c r="U340" s="27"/>
      <c r="V340" s="27">
        <f t="shared" si="238"/>
        <v>0</v>
      </c>
      <c r="W340" s="27"/>
      <c r="X340" s="27"/>
      <c r="Y340" s="27">
        <f t="shared" si="239"/>
        <v>0</v>
      </c>
      <c r="Z340" s="36"/>
      <c r="AA340" s="36"/>
      <c r="AB340" s="27">
        <f t="shared" si="240"/>
        <v>0</v>
      </c>
      <c r="FN340" s="18"/>
      <c r="FO340" s="18"/>
      <c r="FP340" s="18"/>
      <c r="FQ340" s="18"/>
      <c r="FR340" s="18"/>
      <c r="FS340" s="18"/>
      <c r="FT340" s="18"/>
      <c r="FU340" s="18"/>
      <c r="FV340" s="18"/>
      <c r="FW340" s="18"/>
      <c r="FX340" s="18"/>
      <c r="FY340" s="18"/>
      <c r="FZ340" s="18"/>
      <c r="GA340" s="18"/>
      <c r="GB340" s="18"/>
      <c r="GC340" s="18"/>
      <c r="GD340" s="18"/>
      <c r="GE340" s="18"/>
      <c r="GF340" s="18"/>
      <c r="GG340" s="18"/>
    </row>
    <row r="341" spans="1:189" s="21" customFormat="1" x14ac:dyDescent="0.25">
      <c r="A341" s="37" t="s">
        <v>277</v>
      </c>
      <c r="B341" s="20">
        <f t="shared" si="306"/>
        <v>522579</v>
      </c>
      <c r="C341" s="20">
        <f t="shared" si="306"/>
        <v>522579</v>
      </c>
      <c r="D341" s="20">
        <f t="shared" si="321"/>
        <v>0</v>
      </c>
      <c r="E341" s="20">
        <f>SUM(E342,E345,E347,E349)</f>
        <v>522579</v>
      </c>
      <c r="F341" s="20">
        <f>SUM(F342,F345,F347,F349)</f>
        <v>522579</v>
      </c>
      <c r="G341" s="20">
        <f t="shared" si="233"/>
        <v>0</v>
      </c>
      <c r="H341" s="20">
        <f t="shared" ref="H341:AA341" si="324">SUM(H342,H345,H347,H349)</f>
        <v>0</v>
      </c>
      <c r="I341" s="20">
        <f t="shared" si="324"/>
        <v>0</v>
      </c>
      <c r="J341" s="20">
        <f t="shared" si="234"/>
        <v>0</v>
      </c>
      <c r="K341" s="20">
        <f t="shared" ref="K341" si="325">SUM(K342,K345,K347,K349)</f>
        <v>0</v>
      </c>
      <c r="L341" s="20">
        <f t="shared" si="324"/>
        <v>0</v>
      </c>
      <c r="M341" s="20">
        <f t="shared" si="235"/>
        <v>0</v>
      </c>
      <c r="N341" s="20">
        <f t="shared" ref="N341" si="326">SUM(N342,N345,N347,N349)</f>
        <v>0</v>
      </c>
      <c r="O341" s="20">
        <f t="shared" si="324"/>
        <v>0</v>
      </c>
      <c r="P341" s="20">
        <f t="shared" si="236"/>
        <v>0</v>
      </c>
      <c r="Q341" s="20">
        <f t="shared" ref="Q341" si="327">SUM(Q342,Q345,Q347,Q349)</f>
        <v>0</v>
      </c>
      <c r="R341" s="20">
        <f t="shared" si="324"/>
        <v>0</v>
      </c>
      <c r="S341" s="20">
        <f t="shared" si="237"/>
        <v>0</v>
      </c>
      <c r="T341" s="20">
        <f t="shared" ref="T341" si="328">SUM(T342,T345,T347,T349)</f>
        <v>0</v>
      </c>
      <c r="U341" s="20">
        <f t="shared" si="324"/>
        <v>0</v>
      </c>
      <c r="V341" s="20">
        <f t="shared" si="238"/>
        <v>0</v>
      </c>
      <c r="W341" s="20">
        <f t="shared" ref="W341:X341" si="329">SUM(W342,W345,W347,W349)</f>
        <v>0</v>
      </c>
      <c r="X341" s="20">
        <f t="shared" si="329"/>
        <v>0</v>
      </c>
      <c r="Y341" s="20">
        <f t="shared" si="239"/>
        <v>0</v>
      </c>
      <c r="Z341" s="20">
        <f t="shared" si="324"/>
        <v>0</v>
      </c>
      <c r="AA341" s="20">
        <f t="shared" si="324"/>
        <v>0</v>
      </c>
      <c r="AB341" s="20">
        <f t="shared" si="240"/>
        <v>0</v>
      </c>
    </row>
    <row r="342" spans="1:189" s="21" customFormat="1" x14ac:dyDescent="0.25">
      <c r="A342" s="19" t="s">
        <v>43</v>
      </c>
      <c r="B342" s="20">
        <f>E342+H342+K342+N342+Q342+T342+Z342</f>
        <v>246480</v>
      </c>
      <c r="C342" s="20">
        <f t="shared" si="306"/>
        <v>268992</v>
      </c>
      <c r="D342" s="20">
        <f t="shared" si="321"/>
        <v>22512</v>
      </c>
      <c r="E342" s="20">
        <f>SUM(E343:E344)</f>
        <v>246480</v>
      </c>
      <c r="F342" s="20">
        <f>SUM(F343:F344)</f>
        <v>268992</v>
      </c>
      <c r="G342" s="20">
        <f>F342-E342</f>
        <v>22512</v>
      </c>
      <c r="H342" s="20">
        <f>SUM(H343:H344)</f>
        <v>0</v>
      </c>
      <c r="I342" s="20">
        <f>SUM(I343:I344)</f>
        <v>0</v>
      </c>
      <c r="J342" s="20">
        <f t="shared" si="234"/>
        <v>0</v>
      </c>
      <c r="K342" s="20">
        <f>SUM(K343:K344)</f>
        <v>0</v>
      </c>
      <c r="L342" s="20">
        <f>SUM(L343:L344)</f>
        <v>0</v>
      </c>
      <c r="M342" s="20">
        <f t="shared" si="235"/>
        <v>0</v>
      </c>
      <c r="N342" s="20">
        <f>SUM(N343:N344)</f>
        <v>0</v>
      </c>
      <c r="O342" s="20">
        <f>SUM(O343:O344)</f>
        <v>0</v>
      </c>
      <c r="P342" s="20">
        <f t="shared" si="236"/>
        <v>0</v>
      </c>
      <c r="Q342" s="20">
        <f>SUM(Q343:Q344)</f>
        <v>0</v>
      </c>
      <c r="R342" s="20">
        <f>SUM(R343:R344)</f>
        <v>0</v>
      </c>
      <c r="S342" s="20">
        <f t="shared" si="237"/>
        <v>0</v>
      </c>
      <c r="T342" s="20">
        <f>SUM(T343:T344)</f>
        <v>0</v>
      </c>
      <c r="U342" s="20">
        <f>SUM(U343:U344)</f>
        <v>0</v>
      </c>
      <c r="V342" s="20">
        <f t="shared" si="238"/>
        <v>0</v>
      </c>
      <c r="W342" s="20">
        <f>SUM(W343:W344)</f>
        <v>0</v>
      </c>
      <c r="X342" s="20">
        <f>SUM(X343:X344)</f>
        <v>0</v>
      </c>
      <c r="Y342" s="20">
        <f>X342-W342</f>
        <v>0</v>
      </c>
      <c r="Z342" s="20">
        <f>SUM(Z343:Z344)</f>
        <v>0</v>
      </c>
      <c r="AA342" s="20">
        <f>SUM(AA343:AA344)</f>
        <v>0</v>
      </c>
      <c r="AB342" s="20">
        <f t="shared" si="240"/>
        <v>0</v>
      </c>
    </row>
    <row r="343" spans="1:189" s="21" customFormat="1" ht="31.5" x14ac:dyDescent="0.25">
      <c r="A343" s="31" t="s">
        <v>278</v>
      </c>
      <c r="B343" s="27">
        <f t="shared" si="306"/>
        <v>246480</v>
      </c>
      <c r="C343" s="27">
        <f t="shared" si="306"/>
        <v>246480</v>
      </c>
      <c r="D343" s="27">
        <f t="shared" si="321"/>
        <v>0</v>
      </c>
      <c r="E343" s="27">
        <v>246480</v>
      </c>
      <c r="F343" s="27">
        <v>246480</v>
      </c>
      <c r="G343" s="27">
        <f t="shared" si="233"/>
        <v>0</v>
      </c>
      <c r="H343" s="27"/>
      <c r="I343" s="27"/>
      <c r="J343" s="27">
        <f t="shared" si="234"/>
        <v>0</v>
      </c>
      <c r="K343" s="27"/>
      <c r="L343" s="27"/>
      <c r="M343" s="27">
        <f t="shared" si="235"/>
        <v>0</v>
      </c>
      <c r="N343" s="27"/>
      <c r="O343" s="27"/>
      <c r="P343" s="27">
        <f t="shared" si="236"/>
        <v>0</v>
      </c>
      <c r="Q343" s="27"/>
      <c r="R343" s="27"/>
      <c r="S343" s="27">
        <f t="shared" si="237"/>
        <v>0</v>
      </c>
      <c r="T343" s="27"/>
      <c r="U343" s="27"/>
      <c r="V343" s="27">
        <f t="shared" si="238"/>
        <v>0</v>
      </c>
      <c r="W343" s="27"/>
      <c r="X343" s="27"/>
      <c r="Y343" s="27">
        <f t="shared" si="239"/>
        <v>0</v>
      </c>
      <c r="Z343" s="36">
        <v>0</v>
      </c>
      <c r="AA343" s="36">
        <v>0</v>
      </c>
      <c r="AB343" s="27">
        <f t="shared" si="240"/>
        <v>0</v>
      </c>
      <c r="FN343" s="18"/>
      <c r="FO343" s="18"/>
      <c r="FP343" s="18"/>
      <c r="FQ343" s="18"/>
      <c r="FR343" s="18"/>
      <c r="FS343" s="18"/>
      <c r="FT343" s="18"/>
      <c r="FU343" s="18"/>
      <c r="FV343" s="18"/>
      <c r="FW343" s="18"/>
      <c r="FX343" s="18"/>
      <c r="FY343" s="18"/>
      <c r="FZ343" s="18"/>
      <c r="GA343" s="18"/>
      <c r="GB343" s="18"/>
      <c r="GC343" s="18"/>
      <c r="GD343" s="18"/>
      <c r="GE343" s="18"/>
      <c r="GF343" s="18"/>
      <c r="GG343" s="18"/>
    </row>
    <row r="344" spans="1:189" s="21" customFormat="1" ht="31.5" x14ac:dyDescent="0.25">
      <c r="A344" s="31" t="s">
        <v>279</v>
      </c>
      <c r="B344" s="27">
        <f t="shared" si="306"/>
        <v>0</v>
      </c>
      <c r="C344" s="27">
        <f>F344+I344+L344+O344+R344+U344+AA344</f>
        <v>22512</v>
      </c>
      <c r="D344" s="27">
        <f t="shared" si="321"/>
        <v>22512</v>
      </c>
      <c r="E344" s="27">
        <v>0</v>
      </c>
      <c r="F344" s="27">
        <v>22512</v>
      </c>
      <c r="G344" s="27">
        <f t="shared" si="233"/>
        <v>22512</v>
      </c>
      <c r="H344" s="27"/>
      <c r="I344" s="27"/>
      <c r="J344" s="27">
        <f t="shared" si="234"/>
        <v>0</v>
      </c>
      <c r="K344" s="27"/>
      <c r="L344" s="27"/>
      <c r="M344" s="27">
        <f t="shared" si="235"/>
        <v>0</v>
      </c>
      <c r="N344" s="27"/>
      <c r="O344" s="27"/>
      <c r="P344" s="27">
        <f t="shared" si="236"/>
        <v>0</v>
      </c>
      <c r="Q344" s="27"/>
      <c r="R344" s="27"/>
      <c r="S344" s="27">
        <f t="shared" si="237"/>
        <v>0</v>
      </c>
      <c r="T344" s="27"/>
      <c r="U344" s="27"/>
      <c r="V344" s="27">
        <f t="shared" si="238"/>
        <v>0</v>
      </c>
      <c r="W344" s="27"/>
      <c r="X344" s="27"/>
      <c r="Y344" s="27">
        <f t="shared" si="239"/>
        <v>0</v>
      </c>
      <c r="Z344" s="36">
        <v>0</v>
      </c>
      <c r="AA344" s="36">
        <v>0</v>
      </c>
      <c r="AB344" s="27">
        <f t="shared" si="240"/>
        <v>0</v>
      </c>
      <c r="FN344" s="18"/>
      <c r="FO344" s="18"/>
      <c r="FP344" s="18"/>
      <c r="FQ344" s="18"/>
      <c r="FR344" s="18"/>
      <c r="FS344" s="18"/>
      <c r="FT344" s="18"/>
      <c r="FU344" s="18"/>
      <c r="FV344" s="18"/>
      <c r="FW344" s="18"/>
      <c r="FX344" s="18"/>
      <c r="FY344" s="18"/>
      <c r="FZ344" s="18"/>
      <c r="GA344" s="18"/>
      <c r="GB344" s="18"/>
      <c r="GC344" s="18"/>
      <c r="GD344" s="18"/>
      <c r="GE344" s="18"/>
      <c r="GF344" s="18"/>
      <c r="GG344" s="18"/>
    </row>
    <row r="345" spans="1:189" s="21" customFormat="1" ht="31.5" x14ac:dyDescent="0.25">
      <c r="A345" s="19" t="s">
        <v>61</v>
      </c>
      <c r="B345" s="20">
        <f t="shared" si="306"/>
        <v>150000</v>
      </c>
      <c r="C345" s="20">
        <f t="shared" si="306"/>
        <v>150000</v>
      </c>
      <c r="D345" s="20">
        <f t="shared" si="321"/>
        <v>0</v>
      </c>
      <c r="E345" s="20">
        <f>SUM(E346)</f>
        <v>150000</v>
      </c>
      <c r="F345" s="20">
        <f>SUM(F346)</f>
        <v>150000</v>
      </c>
      <c r="G345" s="20">
        <f t="shared" si="233"/>
        <v>0</v>
      </c>
      <c r="H345" s="20">
        <f t="shared" ref="H345:AA345" si="330">SUM(H346)</f>
        <v>0</v>
      </c>
      <c r="I345" s="20">
        <f t="shared" si="330"/>
        <v>0</v>
      </c>
      <c r="J345" s="20">
        <f t="shared" si="234"/>
        <v>0</v>
      </c>
      <c r="K345" s="20">
        <f t="shared" si="330"/>
        <v>0</v>
      </c>
      <c r="L345" s="20">
        <f t="shared" si="330"/>
        <v>0</v>
      </c>
      <c r="M345" s="20">
        <f t="shared" si="235"/>
        <v>0</v>
      </c>
      <c r="N345" s="20">
        <f t="shared" si="330"/>
        <v>0</v>
      </c>
      <c r="O345" s="20">
        <f t="shared" si="330"/>
        <v>0</v>
      </c>
      <c r="P345" s="20">
        <f t="shared" si="236"/>
        <v>0</v>
      </c>
      <c r="Q345" s="20">
        <f t="shared" si="330"/>
        <v>0</v>
      </c>
      <c r="R345" s="20">
        <f t="shared" si="330"/>
        <v>0</v>
      </c>
      <c r="S345" s="20">
        <f t="shared" si="237"/>
        <v>0</v>
      </c>
      <c r="T345" s="20">
        <f t="shared" si="330"/>
        <v>0</v>
      </c>
      <c r="U345" s="20">
        <f t="shared" si="330"/>
        <v>0</v>
      </c>
      <c r="V345" s="20">
        <f t="shared" si="238"/>
        <v>0</v>
      </c>
      <c r="W345" s="20">
        <f t="shared" si="330"/>
        <v>0</v>
      </c>
      <c r="X345" s="20">
        <f t="shared" si="330"/>
        <v>0</v>
      </c>
      <c r="Y345" s="20">
        <f t="shared" si="239"/>
        <v>0</v>
      </c>
      <c r="Z345" s="20">
        <f t="shared" si="330"/>
        <v>0</v>
      </c>
      <c r="AA345" s="20">
        <f t="shared" si="330"/>
        <v>0</v>
      </c>
      <c r="AB345" s="20">
        <f t="shared" si="240"/>
        <v>0</v>
      </c>
    </row>
    <row r="346" spans="1:189" s="21" customFormat="1" ht="31.5" x14ac:dyDescent="0.25">
      <c r="A346" s="31" t="s">
        <v>280</v>
      </c>
      <c r="B346" s="27">
        <f t="shared" si="306"/>
        <v>150000</v>
      </c>
      <c r="C346" s="27">
        <f t="shared" si="306"/>
        <v>150000</v>
      </c>
      <c r="D346" s="27">
        <f t="shared" si="321"/>
        <v>0</v>
      </c>
      <c r="E346" s="27">
        <v>150000</v>
      </c>
      <c r="F346" s="27">
        <v>150000</v>
      </c>
      <c r="G346" s="27">
        <f t="shared" si="233"/>
        <v>0</v>
      </c>
      <c r="H346" s="27"/>
      <c r="I346" s="27"/>
      <c r="J346" s="27">
        <f t="shared" si="234"/>
        <v>0</v>
      </c>
      <c r="K346" s="27"/>
      <c r="L346" s="27"/>
      <c r="M346" s="27">
        <f t="shared" si="235"/>
        <v>0</v>
      </c>
      <c r="N346" s="27"/>
      <c r="O346" s="27"/>
      <c r="P346" s="27">
        <f t="shared" si="236"/>
        <v>0</v>
      </c>
      <c r="Q346" s="27"/>
      <c r="R346" s="27"/>
      <c r="S346" s="27">
        <f t="shared" si="237"/>
        <v>0</v>
      </c>
      <c r="T346" s="27"/>
      <c r="U346" s="27"/>
      <c r="V346" s="27">
        <f t="shared" si="238"/>
        <v>0</v>
      </c>
      <c r="W346" s="27"/>
      <c r="X346" s="27"/>
      <c r="Y346" s="27">
        <f t="shared" si="239"/>
        <v>0</v>
      </c>
      <c r="Z346" s="36">
        <v>0</v>
      </c>
      <c r="AA346" s="36">
        <v>0</v>
      </c>
      <c r="AB346" s="27">
        <f t="shared" si="240"/>
        <v>0</v>
      </c>
      <c r="FN346" s="18"/>
      <c r="FO346" s="18"/>
      <c r="FP346" s="18"/>
      <c r="FQ346" s="18"/>
      <c r="FR346" s="18"/>
      <c r="FS346" s="18"/>
      <c r="FT346" s="18"/>
      <c r="FU346" s="18"/>
      <c r="FV346" s="18"/>
      <c r="FW346" s="18"/>
      <c r="FX346" s="18"/>
      <c r="FY346" s="18"/>
      <c r="FZ346" s="18"/>
      <c r="GA346" s="18"/>
      <c r="GB346" s="18"/>
      <c r="GC346" s="18"/>
      <c r="GD346" s="18"/>
      <c r="GE346" s="18"/>
      <c r="GF346" s="18"/>
      <c r="GG346" s="18"/>
    </row>
    <row r="347" spans="1:189" s="21" customFormat="1" ht="31.5" x14ac:dyDescent="0.25">
      <c r="A347" s="19" t="s">
        <v>119</v>
      </c>
      <c r="B347" s="20">
        <f t="shared" si="306"/>
        <v>22512</v>
      </c>
      <c r="C347" s="20">
        <f t="shared" si="306"/>
        <v>0</v>
      </c>
      <c r="D347" s="20">
        <f t="shared" si="321"/>
        <v>-22512</v>
      </c>
      <c r="E347" s="20">
        <f>SUM(E348)</f>
        <v>22512</v>
      </c>
      <c r="F347" s="20">
        <f>SUM(F348)</f>
        <v>0</v>
      </c>
      <c r="G347" s="20">
        <f t="shared" si="233"/>
        <v>-22512</v>
      </c>
      <c r="H347" s="20">
        <f t="shared" ref="H347:AA349" si="331">SUM(H348)</f>
        <v>0</v>
      </c>
      <c r="I347" s="20">
        <f t="shared" si="331"/>
        <v>0</v>
      </c>
      <c r="J347" s="20">
        <f t="shared" si="234"/>
        <v>0</v>
      </c>
      <c r="K347" s="20">
        <f t="shared" si="331"/>
        <v>0</v>
      </c>
      <c r="L347" s="20">
        <f t="shared" si="331"/>
        <v>0</v>
      </c>
      <c r="M347" s="20">
        <f t="shared" si="235"/>
        <v>0</v>
      </c>
      <c r="N347" s="20">
        <f t="shared" si="331"/>
        <v>0</v>
      </c>
      <c r="O347" s="20">
        <f t="shared" si="331"/>
        <v>0</v>
      </c>
      <c r="P347" s="20">
        <f t="shared" si="236"/>
        <v>0</v>
      </c>
      <c r="Q347" s="20">
        <f t="shared" si="331"/>
        <v>0</v>
      </c>
      <c r="R347" s="20">
        <f t="shared" si="331"/>
        <v>0</v>
      </c>
      <c r="S347" s="20">
        <f t="shared" si="237"/>
        <v>0</v>
      </c>
      <c r="T347" s="20">
        <f t="shared" si="331"/>
        <v>0</v>
      </c>
      <c r="U347" s="20">
        <f t="shared" si="331"/>
        <v>0</v>
      </c>
      <c r="V347" s="20">
        <f t="shared" si="238"/>
        <v>0</v>
      </c>
      <c r="W347" s="20">
        <f t="shared" si="331"/>
        <v>0</v>
      </c>
      <c r="X347" s="20">
        <f t="shared" si="331"/>
        <v>0</v>
      </c>
      <c r="Y347" s="20">
        <f t="shared" si="239"/>
        <v>0</v>
      </c>
      <c r="Z347" s="20">
        <f t="shared" si="331"/>
        <v>0</v>
      </c>
      <c r="AA347" s="20">
        <f t="shared" si="331"/>
        <v>0</v>
      </c>
      <c r="AB347" s="20">
        <f t="shared" si="240"/>
        <v>0</v>
      </c>
    </row>
    <row r="348" spans="1:189" s="21" customFormat="1" ht="31.5" x14ac:dyDescent="0.25">
      <c r="A348" s="31" t="s">
        <v>281</v>
      </c>
      <c r="B348" s="27">
        <f t="shared" si="306"/>
        <v>22512</v>
      </c>
      <c r="C348" s="27">
        <f t="shared" si="306"/>
        <v>0</v>
      </c>
      <c r="D348" s="27">
        <f t="shared" si="321"/>
        <v>-22512</v>
      </c>
      <c r="E348" s="27">
        <v>22512</v>
      </c>
      <c r="F348" s="27">
        <f>22512-22512</f>
        <v>0</v>
      </c>
      <c r="G348" s="27">
        <f t="shared" si="233"/>
        <v>-22512</v>
      </c>
      <c r="H348" s="27"/>
      <c r="I348" s="27"/>
      <c r="J348" s="27">
        <f t="shared" si="234"/>
        <v>0</v>
      </c>
      <c r="K348" s="27"/>
      <c r="L348" s="27"/>
      <c r="M348" s="27">
        <f t="shared" si="235"/>
        <v>0</v>
      </c>
      <c r="N348" s="27"/>
      <c r="O348" s="27"/>
      <c r="P348" s="27">
        <f t="shared" si="236"/>
        <v>0</v>
      </c>
      <c r="Q348" s="27"/>
      <c r="R348" s="27"/>
      <c r="S348" s="27">
        <f t="shared" si="237"/>
        <v>0</v>
      </c>
      <c r="T348" s="27"/>
      <c r="U348" s="27"/>
      <c r="V348" s="27">
        <f t="shared" si="238"/>
        <v>0</v>
      </c>
      <c r="W348" s="27"/>
      <c r="X348" s="27"/>
      <c r="Y348" s="27">
        <f t="shared" si="239"/>
        <v>0</v>
      </c>
      <c r="Z348" s="36">
        <v>0</v>
      </c>
      <c r="AA348" s="36">
        <v>0</v>
      </c>
      <c r="AB348" s="27">
        <f t="shared" si="240"/>
        <v>0</v>
      </c>
      <c r="FN348" s="18"/>
      <c r="FO348" s="18"/>
      <c r="FP348" s="18"/>
      <c r="FQ348" s="18"/>
      <c r="FR348" s="18"/>
      <c r="FS348" s="18"/>
      <c r="FT348" s="18"/>
      <c r="FU348" s="18"/>
      <c r="FV348" s="18"/>
      <c r="FW348" s="18"/>
      <c r="FX348" s="18"/>
      <c r="FY348" s="18"/>
      <c r="FZ348" s="18"/>
      <c r="GA348" s="18"/>
      <c r="GB348" s="18"/>
      <c r="GC348" s="18"/>
      <c r="GD348" s="18"/>
      <c r="GE348" s="18"/>
      <c r="GF348" s="18"/>
      <c r="GG348" s="18"/>
    </row>
    <row r="349" spans="1:189" s="21" customFormat="1" x14ac:dyDescent="0.25">
      <c r="A349" s="19" t="s">
        <v>135</v>
      </c>
      <c r="B349" s="20">
        <f t="shared" si="306"/>
        <v>103587</v>
      </c>
      <c r="C349" s="20">
        <f t="shared" si="306"/>
        <v>103587</v>
      </c>
      <c r="D349" s="20">
        <f t="shared" si="321"/>
        <v>0</v>
      </c>
      <c r="E349" s="20">
        <f>SUM(E350)</f>
        <v>103587</v>
      </c>
      <c r="F349" s="20">
        <f>SUM(F350)</f>
        <v>103587</v>
      </c>
      <c r="G349" s="20">
        <f t="shared" si="233"/>
        <v>0</v>
      </c>
      <c r="H349" s="20">
        <f t="shared" si="331"/>
        <v>0</v>
      </c>
      <c r="I349" s="20">
        <f t="shared" si="331"/>
        <v>0</v>
      </c>
      <c r="J349" s="20">
        <f t="shared" si="234"/>
        <v>0</v>
      </c>
      <c r="K349" s="20">
        <f t="shared" si="331"/>
        <v>0</v>
      </c>
      <c r="L349" s="20">
        <f t="shared" si="331"/>
        <v>0</v>
      </c>
      <c r="M349" s="20">
        <f t="shared" si="235"/>
        <v>0</v>
      </c>
      <c r="N349" s="20">
        <f t="shared" si="331"/>
        <v>0</v>
      </c>
      <c r="O349" s="20">
        <f t="shared" si="331"/>
        <v>0</v>
      </c>
      <c r="P349" s="20">
        <f t="shared" si="236"/>
        <v>0</v>
      </c>
      <c r="Q349" s="20">
        <f t="shared" si="331"/>
        <v>0</v>
      </c>
      <c r="R349" s="20">
        <f t="shared" si="331"/>
        <v>0</v>
      </c>
      <c r="S349" s="20">
        <f t="shared" si="237"/>
        <v>0</v>
      </c>
      <c r="T349" s="20">
        <f t="shared" si="331"/>
        <v>0</v>
      </c>
      <c r="U349" s="20">
        <f t="shared" si="331"/>
        <v>0</v>
      </c>
      <c r="V349" s="20">
        <f t="shared" si="238"/>
        <v>0</v>
      </c>
      <c r="W349" s="20">
        <f t="shared" si="331"/>
        <v>0</v>
      </c>
      <c r="X349" s="20">
        <f t="shared" si="331"/>
        <v>0</v>
      </c>
      <c r="Y349" s="20">
        <f t="shared" si="239"/>
        <v>0</v>
      </c>
      <c r="Z349" s="20">
        <f t="shared" si="331"/>
        <v>0</v>
      </c>
      <c r="AA349" s="20">
        <f t="shared" si="331"/>
        <v>0</v>
      </c>
      <c r="AB349" s="20">
        <f t="shared" si="240"/>
        <v>0</v>
      </c>
    </row>
    <row r="350" spans="1:189" s="21" customFormat="1" ht="31.5" x14ac:dyDescent="0.25">
      <c r="A350" s="31" t="s">
        <v>282</v>
      </c>
      <c r="B350" s="27">
        <f t="shared" ref="B350:C350" si="332">E350+H350+K350+N350+Q350+T350+Z350</f>
        <v>103587</v>
      </c>
      <c r="C350" s="27">
        <f t="shared" si="332"/>
        <v>103587</v>
      </c>
      <c r="D350" s="27">
        <f t="shared" si="321"/>
        <v>0</v>
      </c>
      <c r="E350" s="27">
        <v>103587</v>
      </c>
      <c r="F350" s="27">
        <v>103587</v>
      </c>
      <c r="G350" s="27">
        <f t="shared" ref="G350" si="333">F350-E350</f>
        <v>0</v>
      </c>
      <c r="H350" s="27"/>
      <c r="I350" s="27"/>
      <c r="J350" s="27">
        <f t="shared" ref="J350" si="334">I350-H350</f>
        <v>0</v>
      </c>
      <c r="K350" s="27"/>
      <c r="L350" s="27"/>
      <c r="M350" s="27">
        <f t="shared" ref="M350" si="335">L350-K350</f>
        <v>0</v>
      </c>
      <c r="N350" s="27"/>
      <c r="O350" s="27"/>
      <c r="P350" s="27">
        <f t="shared" ref="P350" si="336">O350-N350</f>
        <v>0</v>
      </c>
      <c r="Q350" s="27"/>
      <c r="R350" s="27"/>
      <c r="S350" s="27">
        <f t="shared" ref="S350" si="337">R350-Q350</f>
        <v>0</v>
      </c>
      <c r="T350" s="27"/>
      <c r="U350" s="27"/>
      <c r="V350" s="27">
        <f t="shared" ref="V350" si="338">U350-T350</f>
        <v>0</v>
      </c>
      <c r="W350" s="27"/>
      <c r="X350" s="27"/>
      <c r="Y350" s="27">
        <f t="shared" ref="Y350" si="339">X350-W350</f>
        <v>0</v>
      </c>
      <c r="Z350" s="36">
        <v>0</v>
      </c>
      <c r="AA350" s="36">
        <v>0</v>
      </c>
      <c r="AB350" s="27">
        <f t="shared" ref="AB350" si="340">AA350-Z350</f>
        <v>0</v>
      </c>
      <c r="FN350" s="18"/>
      <c r="FO350" s="18"/>
      <c r="FP350" s="18"/>
      <c r="FQ350" s="18"/>
      <c r="FR350" s="18"/>
      <c r="FS350" s="18"/>
      <c r="FT350" s="18"/>
      <c r="FU350" s="18"/>
      <c r="FV350" s="18"/>
      <c r="FW350" s="18"/>
      <c r="FX350" s="18"/>
      <c r="FY350" s="18"/>
      <c r="FZ350" s="18"/>
      <c r="GA350" s="18"/>
      <c r="GB350" s="18"/>
      <c r="GC350" s="18"/>
      <c r="GD350" s="18"/>
      <c r="GE350" s="18"/>
      <c r="GF350" s="18"/>
      <c r="GG350" s="18"/>
    </row>
    <row r="353" spans="1:189" s="38" customFormat="1" x14ac:dyDescent="0.25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</row>
    <row r="354" spans="1:189" s="38" customFormat="1" x14ac:dyDescent="0.25">
      <c r="A354" s="2" t="s">
        <v>351</v>
      </c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</row>
    <row r="355" spans="1:189" s="40" customFormat="1" x14ac:dyDescent="0.25">
      <c r="A355" s="39" t="s">
        <v>352</v>
      </c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</row>
    <row r="356" spans="1:189" x14ac:dyDescent="0.25">
      <c r="A356" s="40" t="s">
        <v>0</v>
      </c>
    </row>
    <row r="357" spans="1:189" s="3" customFormat="1" x14ac:dyDescent="0.25">
      <c r="A357" s="4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</row>
    <row r="358" spans="1:189" s="3" customFormat="1" x14ac:dyDescent="0.25">
      <c r="A358" s="42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</row>
    <row r="359" spans="1:189" s="3" customFormat="1" x14ac:dyDescent="0.25">
      <c r="A359" s="4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</row>
    <row r="360" spans="1:189" s="3" customFormat="1" x14ac:dyDescent="0.25">
      <c r="A360" s="87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4"/>
      <c r="FS360" s="4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  <c r="GF360" s="4"/>
      <c r="GG360" s="4"/>
    </row>
    <row r="361" spans="1:189" s="3" customFormat="1" x14ac:dyDescent="0.25">
      <c r="A361" s="42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</row>
    <row r="362" spans="1:189" s="3" customFormat="1" x14ac:dyDescent="0.25">
      <c r="A362" s="4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</row>
    <row r="363" spans="1:189" s="3" customFormat="1" x14ac:dyDescent="0.25">
      <c r="A363" s="40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</row>
    <row r="364" spans="1:189" s="3" customFormat="1" x14ac:dyDescent="0.25">
      <c r="A364" s="40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  <c r="FE364" s="4"/>
      <c r="FF364" s="4"/>
      <c r="FG364" s="4"/>
      <c r="FH364" s="4"/>
      <c r="FI364" s="4"/>
      <c r="FJ364" s="4"/>
      <c r="FK364" s="4"/>
      <c r="FL364" s="4"/>
      <c r="FM364" s="4"/>
      <c r="FN364" s="4"/>
      <c r="FO364" s="4"/>
      <c r="FP364" s="4"/>
      <c r="FQ364" s="4"/>
      <c r="FR364" s="4"/>
      <c r="FS364" s="4"/>
      <c r="FT364" s="4"/>
      <c r="FU364" s="4"/>
      <c r="FV364" s="4"/>
      <c r="FW364" s="4"/>
      <c r="FX364" s="4"/>
      <c r="FY364" s="4"/>
      <c r="FZ364" s="4"/>
      <c r="GA364" s="4"/>
      <c r="GB364" s="4"/>
      <c r="GC364" s="4"/>
      <c r="GD364" s="4"/>
      <c r="GE364" s="4"/>
      <c r="GF364" s="4"/>
      <c r="GG364" s="4"/>
    </row>
    <row r="365" spans="1:189" s="3" customFormat="1" x14ac:dyDescent="0.25">
      <c r="A365" s="40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</row>
  </sheetData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3"/>
  <sheetViews>
    <sheetView tabSelected="1" topLeftCell="A76" zoomScaleNormal="100" zoomScaleSheetLayoutView="100" workbookViewId="0">
      <selection activeCell="B82" sqref="B82"/>
    </sheetView>
  </sheetViews>
  <sheetFormatPr defaultRowHeight="12" x14ac:dyDescent="0.2"/>
  <cols>
    <col min="1" max="1" width="3.85546875" style="66" customWidth="1"/>
    <col min="2" max="2" width="58" style="51" customWidth="1"/>
    <col min="3" max="3" width="11" style="67" customWidth="1"/>
    <col min="4" max="4" width="11.5703125" style="67" customWidth="1"/>
    <col min="5" max="5" width="11" style="67" customWidth="1"/>
    <col min="6" max="6" width="11.5703125" style="67" customWidth="1"/>
    <col min="7" max="216" width="9.140625" style="51"/>
    <col min="217" max="217" width="5.140625" style="51" customWidth="1"/>
    <col min="218" max="218" width="63.85546875" style="51" customWidth="1"/>
    <col min="219" max="220" width="0" style="51" hidden="1" customWidth="1"/>
    <col min="221" max="221" width="11" style="51" customWidth="1"/>
    <col min="222" max="222" width="11.5703125" style="51" customWidth="1"/>
    <col min="223" max="223" width="11" style="51" customWidth="1"/>
    <col min="224" max="224" width="11.5703125" style="51" customWidth="1"/>
    <col min="225" max="472" width="9.140625" style="51"/>
    <col min="473" max="473" width="5.140625" style="51" customWidth="1"/>
    <col min="474" max="474" width="63.85546875" style="51" customWidth="1"/>
    <col min="475" max="476" width="0" style="51" hidden="1" customWidth="1"/>
    <col min="477" max="477" width="11" style="51" customWidth="1"/>
    <col min="478" max="478" width="11.5703125" style="51" customWidth="1"/>
    <col min="479" max="479" width="11" style="51" customWidth="1"/>
    <col min="480" max="480" width="11.5703125" style="51" customWidth="1"/>
    <col min="481" max="728" width="9.140625" style="51"/>
    <col min="729" max="729" width="5.140625" style="51" customWidth="1"/>
    <col min="730" max="730" width="63.85546875" style="51" customWidth="1"/>
    <col min="731" max="732" width="0" style="51" hidden="1" customWidth="1"/>
    <col min="733" max="733" width="11" style="51" customWidth="1"/>
    <col min="734" max="734" width="11.5703125" style="51" customWidth="1"/>
    <col min="735" max="735" width="11" style="51" customWidth="1"/>
    <col min="736" max="736" width="11.5703125" style="51" customWidth="1"/>
    <col min="737" max="984" width="9.140625" style="51"/>
    <col min="985" max="985" width="5.140625" style="51" customWidth="1"/>
    <col min="986" max="986" width="63.85546875" style="51" customWidth="1"/>
    <col min="987" max="988" width="0" style="51" hidden="1" customWidth="1"/>
    <col min="989" max="989" width="11" style="51" customWidth="1"/>
    <col min="990" max="990" width="11.5703125" style="51" customWidth="1"/>
    <col min="991" max="991" width="11" style="51" customWidth="1"/>
    <col min="992" max="992" width="11.5703125" style="51" customWidth="1"/>
    <col min="993" max="1240" width="9.140625" style="51"/>
    <col min="1241" max="1241" width="5.140625" style="51" customWidth="1"/>
    <col min="1242" max="1242" width="63.85546875" style="51" customWidth="1"/>
    <col min="1243" max="1244" width="0" style="51" hidden="1" customWidth="1"/>
    <col min="1245" max="1245" width="11" style="51" customWidth="1"/>
    <col min="1246" max="1246" width="11.5703125" style="51" customWidth="1"/>
    <col min="1247" max="1247" width="11" style="51" customWidth="1"/>
    <col min="1248" max="1248" width="11.5703125" style="51" customWidth="1"/>
    <col min="1249" max="1496" width="9.140625" style="51"/>
    <col min="1497" max="1497" width="5.140625" style="51" customWidth="1"/>
    <col min="1498" max="1498" width="63.85546875" style="51" customWidth="1"/>
    <col min="1499" max="1500" width="0" style="51" hidden="1" customWidth="1"/>
    <col min="1501" max="1501" width="11" style="51" customWidth="1"/>
    <col min="1502" max="1502" width="11.5703125" style="51" customWidth="1"/>
    <col min="1503" max="1503" width="11" style="51" customWidth="1"/>
    <col min="1504" max="1504" width="11.5703125" style="51" customWidth="1"/>
    <col min="1505" max="1752" width="9.140625" style="51"/>
    <col min="1753" max="1753" width="5.140625" style="51" customWidth="1"/>
    <col min="1754" max="1754" width="63.85546875" style="51" customWidth="1"/>
    <col min="1755" max="1756" width="0" style="51" hidden="1" customWidth="1"/>
    <col min="1757" max="1757" width="11" style="51" customWidth="1"/>
    <col min="1758" max="1758" width="11.5703125" style="51" customWidth="1"/>
    <col min="1759" max="1759" width="11" style="51" customWidth="1"/>
    <col min="1760" max="1760" width="11.5703125" style="51" customWidth="1"/>
    <col min="1761" max="2008" width="9.140625" style="51"/>
    <col min="2009" max="2009" width="5.140625" style="51" customWidth="1"/>
    <col min="2010" max="2010" width="63.85546875" style="51" customWidth="1"/>
    <col min="2011" max="2012" width="0" style="51" hidden="1" customWidth="1"/>
    <col min="2013" max="2013" width="11" style="51" customWidth="1"/>
    <col min="2014" max="2014" width="11.5703125" style="51" customWidth="1"/>
    <col min="2015" max="2015" width="11" style="51" customWidth="1"/>
    <col min="2016" max="2016" width="11.5703125" style="51" customWidth="1"/>
    <col min="2017" max="2264" width="9.140625" style="51"/>
    <col min="2265" max="2265" width="5.140625" style="51" customWidth="1"/>
    <col min="2266" max="2266" width="63.85546875" style="51" customWidth="1"/>
    <col min="2267" max="2268" width="0" style="51" hidden="1" customWidth="1"/>
    <col min="2269" max="2269" width="11" style="51" customWidth="1"/>
    <col min="2270" max="2270" width="11.5703125" style="51" customWidth="1"/>
    <col min="2271" max="2271" width="11" style="51" customWidth="1"/>
    <col min="2272" max="2272" width="11.5703125" style="51" customWidth="1"/>
    <col min="2273" max="2520" width="9.140625" style="51"/>
    <col min="2521" max="2521" width="5.140625" style="51" customWidth="1"/>
    <col min="2522" max="2522" width="63.85546875" style="51" customWidth="1"/>
    <col min="2523" max="2524" width="0" style="51" hidden="1" customWidth="1"/>
    <col min="2525" max="2525" width="11" style="51" customWidth="1"/>
    <col min="2526" max="2526" width="11.5703125" style="51" customWidth="1"/>
    <col min="2527" max="2527" width="11" style="51" customWidth="1"/>
    <col min="2528" max="2528" width="11.5703125" style="51" customWidth="1"/>
    <col min="2529" max="2776" width="9.140625" style="51"/>
    <col min="2777" max="2777" width="5.140625" style="51" customWidth="1"/>
    <col min="2778" max="2778" width="63.85546875" style="51" customWidth="1"/>
    <col min="2779" max="2780" width="0" style="51" hidden="1" customWidth="1"/>
    <col min="2781" max="2781" width="11" style="51" customWidth="1"/>
    <col min="2782" max="2782" width="11.5703125" style="51" customWidth="1"/>
    <col min="2783" max="2783" width="11" style="51" customWidth="1"/>
    <col min="2784" max="2784" width="11.5703125" style="51" customWidth="1"/>
    <col min="2785" max="3032" width="9.140625" style="51"/>
    <col min="3033" max="3033" width="5.140625" style="51" customWidth="1"/>
    <col min="3034" max="3034" width="63.85546875" style="51" customWidth="1"/>
    <col min="3035" max="3036" width="0" style="51" hidden="1" customWidth="1"/>
    <col min="3037" max="3037" width="11" style="51" customWidth="1"/>
    <col min="3038" max="3038" width="11.5703125" style="51" customWidth="1"/>
    <col min="3039" max="3039" width="11" style="51" customWidth="1"/>
    <col min="3040" max="3040" width="11.5703125" style="51" customWidth="1"/>
    <col min="3041" max="3288" width="9.140625" style="51"/>
    <col min="3289" max="3289" width="5.140625" style="51" customWidth="1"/>
    <col min="3290" max="3290" width="63.85546875" style="51" customWidth="1"/>
    <col min="3291" max="3292" width="0" style="51" hidden="1" customWidth="1"/>
    <col min="3293" max="3293" width="11" style="51" customWidth="1"/>
    <col min="3294" max="3294" width="11.5703125" style="51" customWidth="1"/>
    <col min="3295" max="3295" width="11" style="51" customWidth="1"/>
    <col min="3296" max="3296" width="11.5703125" style="51" customWidth="1"/>
    <col min="3297" max="3544" width="9.140625" style="51"/>
    <col min="3545" max="3545" width="5.140625" style="51" customWidth="1"/>
    <col min="3546" max="3546" width="63.85546875" style="51" customWidth="1"/>
    <col min="3547" max="3548" width="0" style="51" hidden="1" customWidth="1"/>
    <col min="3549" max="3549" width="11" style="51" customWidth="1"/>
    <col min="3550" max="3550" width="11.5703125" style="51" customWidth="1"/>
    <col min="3551" max="3551" width="11" style="51" customWidth="1"/>
    <col min="3552" max="3552" width="11.5703125" style="51" customWidth="1"/>
    <col min="3553" max="3800" width="9.140625" style="51"/>
    <col min="3801" max="3801" width="5.140625" style="51" customWidth="1"/>
    <col min="3802" max="3802" width="63.85546875" style="51" customWidth="1"/>
    <col min="3803" max="3804" width="0" style="51" hidden="1" customWidth="1"/>
    <col min="3805" max="3805" width="11" style="51" customWidth="1"/>
    <col min="3806" max="3806" width="11.5703125" style="51" customWidth="1"/>
    <col min="3807" max="3807" width="11" style="51" customWidth="1"/>
    <col min="3808" max="3808" width="11.5703125" style="51" customWidth="1"/>
    <col min="3809" max="4056" width="9.140625" style="51"/>
    <col min="4057" max="4057" width="5.140625" style="51" customWidth="1"/>
    <col min="4058" max="4058" width="63.85546875" style="51" customWidth="1"/>
    <col min="4059" max="4060" width="0" style="51" hidden="1" customWidth="1"/>
    <col min="4061" max="4061" width="11" style="51" customWidth="1"/>
    <col min="4062" max="4062" width="11.5703125" style="51" customWidth="1"/>
    <col min="4063" max="4063" width="11" style="51" customWidth="1"/>
    <col min="4064" max="4064" width="11.5703125" style="51" customWidth="1"/>
    <col min="4065" max="4312" width="9.140625" style="51"/>
    <col min="4313" max="4313" width="5.140625" style="51" customWidth="1"/>
    <col min="4314" max="4314" width="63.85546875" style="51" customWidth="1"/>
    <col min="4315" max="4316" width="0" style="51" hidden="1" customWidth="1"/>
    <col min="4317" max="4317" width="11" style="51" customWidth="1"/>
    <col min="4318" max="4318" width="11.5703125" style="51" customWidth="1"/>
    <col min="4319" max="4319" width="11" style="51" customWidth="1"/>
    <col min="4320" max="4320" width="11.5703125" style="51" customWidth="1"/>
    <col min="4321" max="4568" width="9.140625" style="51"/>
    <col min="4569" max="4569" width="5.140625" style="51" customWidth="1"/>
    <col min="4570" max="4570" width="63.85546875" style="51" customWidth="1"/>
    <col min="4571" max="4572" width="0" style="51" hidden="1" customWidth="1"/>
    <col min="4573" max="4573" width="11" style="51" customWidth="1"/>
    <col min="4574" max="4574" width="11.5703125" style="51" customWidth="1"/>
    <col min="4575" max="4575" width="11" style="51" customWidth="1"/>
    <col min="4576" max="4576" width="11.5703125" style="51" customWidth="1"/>
    <col min="4577" max="4824" width="9.140625" style="51"/>
    <col min="4825" max="4825" width="5.140625" style="51" customWidth="1"/>
    <col min="4826" max="4826" width="63.85546875" style="51" customWidth="1"/>
    <col min="4827" max="4828" width="0" style="51" hidden="1" customWidth="1"/>
    <col min="4829" max="4829" width="11" style="51" customWidth="1"/>
    <col min="4830" max="4830" width="11.5703125" style="51" customWidth="1"/>
    <col min="4831" max="4831" width="11" style="51" customWidth="1"/>
    <col min="4832" max="4832" width="11.5703125" style="51" customWidth="1"/>
    <col min="4833" max="5080" width="9.140625" style="51"/>
    <col min="5081" max="5081" width="5.140625" style="51" customWidth="1"/>
    <col min="5082" max="5082" width="63.85546875" style="51" customWidth="1"/>
    <col min="5083" max="5084" width="0" style="51" hidden="1" customWidth="1"/>
    <col min="5085" max="5085" width="11" style="51" customWidth="1"/>
    <col min="5086" max="5086" width="11.5703125" style="51" customWidth="1"/>
    <col min="5087" max="5087" width="11" style="51" customWidth="1"/>
    <col min="5088" max="5088" width="11.5703125" style="51" customWidth="1"/>
    <col min="5089" max="5336" width="9.140625" style="51"/>
    <col min="5337" max="5337" width="5.140625" style="51" customWidth="1"/>
    <col min="5338" max="5338" width="63.85546875" style="51" customWidth="1"/>
    <col min="5339" max="5340" width="0" style="51" hidden="1" customWidth="1"/>
    <col min="5341" max="5341" width="11" style="51" customWidth="1"/>
    <col min="5342" max="5342" width="11.5703125" style="51" customWidth="1"/>
    <col min="5343" max="5343" width="11" style="51" customWidth="1"/>
    <col min="5344" max="5344" width="11.5703125" style="51" customWidth="1"/>
    <col min="5345" max="5592" width="9.140625" style="51"/>
    <col min="5593" max="5593" width="5.140625" style="51" customWidth="1"/>
    <col min="5594" max="5594" width="63.85546875" style="51" customWidth="1"/>
    <col min="5595" max="5596" width="0" style="51" hidden="1" customWidth="1"/>
    <col min="5597" max="5597" width="11" style="51" customWidth="1"/>
    <col min="5598" max="5598" width="11.5703125" style="51" customWidth="1"/>
    <col min="5599" max="5599" width="11" style="51" customWidth="1"/>
    <col min="5600" max="5600" width="11.5703125" style="51" customWidth="1"/>
    <col min="5601" max="5848" width="9.140625" style="51"/>
    <col min="5849" max="5849" width="5.140625" style="51" customWidth="1"/>
    <col min="5850" max="5850" width="63.85546875" style="51" customWidth="1"/>
    <col min="5851" max="5852" width="0" style="51" hidden="1" customWidth="1"/>
    <col min="5853" max="5853" width="11" style="51" customWidth="1"/>
    <col min="5854" max="5854" width="11.5703125" style="51" customWidth="1"/>
    <col min="5855" max="5855" width="11" style="51" customWidth="1"/>
    <col min="5856" max="5856" width="11.5703125" style="51" customWidth="1"/>
    <col min="5857" max="6104" width="9.140625" style="51"/>
    <col min="6105" max="6105" width="5.140625" style="51" customWidth="1"/>
    <col min="6106" max="6106" width="63.85546875" style="51" customWidth="1"/>
    <col min="6107" max="6108" width="0" style="51" hidden="1" customWidth="1"/>
    <col min="6109" max="6109" width="11" style="51" customWidth="1"/>
    <col min="6110" max="6110" width="11.5703125" style="51" customWidth="1"/>
    <col min="6111" max="6111" width="11" style="51" customWidth="1"/>
    <col min="6112" max="6112" width="11.5703125" style="51" customWidth="1"/>
    <col min="6113" max="6360" width="9.140625" style="51"/>
    <col min="6361" max="6361" width="5.140625" style="51" customWidth="1"/>
    <col min="6362" max="6362" width="63.85546875" style="51" customWidth="1"/>
    <col min="6363" max="6364" width="0" style="51" hidden="1" customWidth="1"/>
    <col min="6365" max="6365" width="11" style="51" customWidth="1"/>
    <col min="6366" max="6366" width="11.5703125" style="51" customWidth="1"/>
    <col min="6367" max="6367" width="11" style="51" customWidth="1"/>
    <col min="6368" max="6368" width="11.5703125" style="51" customWidth="1"/>
    <col min="6369" max="6616" width="9.140625" style="51"/>
    <col min="6617" max="6617" width="5.140625" style="51" customWidth="1"/>
    <col min="6618" max="6618" width="63.85546875" style="51" customWidth="1"/>
    <col min="6619" max="6620" width="0" style="51" hidden="1" customWidth="1"/>
    <col min="6621" max="6621" width="11" style="51" customWidth="1"/>
    <col min="6622" max="6622" width="11.5703125" style="51" customWidth="1"/>
    <col min="6623" max="6623" width="11" style="51" customWidth="1"/>
    <col min="6624" max="6624" width="11.5703125" style="51" customWidth="1"/>
    <col min="6625" max="6872" width="9.140625" style="51"/>
    <col min="6873" max="6873" width="5.140625" style="51" customWidth="1"/>
    <col min="6874" max="6874" width="63.85546875" style="51" customWidth="1"/>
    <col min="6875" max="6876" width="0" style="51" hidden="1" customWidth="1"/>
    <col min="6877" max="6877" width="11" style="51" customWidth="1"/>
    <col min="6878" max="6878" width="11.5703125" style="51" customWidth="1"/>
    <col min="6879" max="6879" width="11" style="51" customWidth="1"/>
    <col min="6880" max="6880" width="11.5703125" style="51" customWidth="1"/>
    <col min="6881" max="7128" width="9.140625" style="51"/>
    <col min="7129" max="7129" width="5.140625" style="51" customWidth="1"/>
    <col min="7130" max="7130" width="63.85546875" style="51" customWidth="1"/>
    <col min="7131" max="7132" width="0" style="51" hidden="1" customWidth="1"/>
    <col min="7133" max="7133" width="11" style="51" customWidth="1"/>
    <col min="7134" max="7134" width="11.5703125" style="51" customWidth="1"/>
    <col min="7135" max="7135" width="11" style="51" customWidth="1"/>
    <col min="7136" max="7136" width="11.5703125" style="51" customWidth="1"/>
    <col min="7137" max="7384" width="9.140625" style="51"/>
    <col min="7385" max="7385" width="5.140625" style="51" customWidth="1"/>
    <col min="7386" max="7386" width="63.85546875" style="51" customWidth="1"/>
    <col min="7387" max="7388" width="0" style="51" hidden="1" customWidth="1"/>
    <col min="7389" max="7389" width="11" style="51" customWidth="1"/>
    <col min="7390" max="7390" width="11.5703125" style="51" customWidth="1"/>
    <col min="7391" max="7391" width="11" style="51" customWidth="1"/>
    <col min="7392" max="7392" width="11.5703125" style="51" customWidth="1"/>
    <col min="7393" max="7640" width="9.140625" style="51"/>
    <col min="7641" max="7641" width="5.140625" style="51" customWidth="1"/>
    <col min="7642" max="7642" width="63.85546875" style="51" customWidth="1"/>
    <col min="7643" max="7644" width="0" style="51" hidden="1" customWidth="1"/>
    <col min="7645" max="7645" width="11" style="51" customWidth="1"/>
    <col min="7646" max="7646" width="11.5703125" style="51" customWidth="1"/>
    <col min="7647" max="7647" width="11" style="51" customWidth="1"/>
    <col min="7648" max="7648" width="11.5703125" style="51" customWidth="1"/>
    <col min="7649" max="7896" width="9.140625" style="51"/>
    <col min="7897" max="7897" width="5.140625" style="51" customWidth="1"/>
    <col min="7898" max="7898" width="63.85546875" style="51" customWidth="1"/>
    <col min="7899" max="7900" width="0" style="51" hidden="1" customWidth="1"/>
    <col min="7901" max="7901" width="11" style="51" customWidth="1"/>
    <col min="7902" max="7902" width="11.5703125" style="51" customWidth="1"/>
    <col min="7903" max="7903" width="11" style="51" customWidth="1"/>
    <col min="7904" max="7904" width="11.5703125" style="51" customWidth="1"/>
    <col min="7905" max="8152" width="9.140625" style="51"/>
    <col min="8153" max="8153" width="5.140625" style="51" customWidth="1"/>
    <col min="8154" max="8154" width="63.85546875" style="51" customWidth="1"/>
    <col min="8155" max="8156" width="0" style="51" hidden="1" customWidth="1"/>
    <col min="8157" max="8157" width="11" style="51" customWidth="1"/>
    <col min="8158" max="8158" width="11.5703125" style="51" customWidth="1"/>
    <col min="8159" max="8159" width="11" style="51" customWidth="1"/>
    <col min="8160" max="8160" width="11.5703125" style="51" customWidth="1"/>
    <col min="8161" max="8408" width="9.140625" style="51"/>
    <col min="8409" max="8409" width="5.140625" style="51" customWidth="1"/>
    <col min="8410" max="8410" width="63.85546875" style="51" customWidth="1"/>
    <col min="8411" max="8412" width="0" style="51" hidden="1" customWidth="1"/>
    <col min="8413" max="8413" width="11" style="51" customWidth="1"/>
    <col min="8414" max="8414" width="11.5703125" style="51" customWidth="1"/>
    <col min="8415" max="8415" width="11" style="51" customWidth="1"/>
    <col min="8416" max="8416" width="11.5703125" style="51" customWidth="1"/>
    <col min="8417" max="8664" width="9.140625" style="51"/>
    <col min="8665" max="8665" width="5.140625" style="51" customWidth="1"/>
    <col min="8666" max="8666" width="63.85546875" style="51" customWidth="1"/>
    <col min="8667" max="8668" width="0" style="51" hidden="1" customWidth="1"/>
    <col min="8669" max="8669" width="11" style="51" customWidth="1"/>
    <col min="8670" max="8670" width="11.5703125" style="51" customWidth="1"/>
    <col min="8671" max="8671" width="11" style="51" customWidth="1"/>
    <col min="8672" max="8672" width="11.5703125" style="51" customWidth="1"/>
    <col min="8673" max="8920" width="9.140625" style="51"/>
    <col min="8921" max="8921" width="5.140625" style="51" customWidth="1"/>
    <col min="8922" max="8922" width="63.85546875" style="51" customWidth="1"/>
    <col min="8923" max="8924" width="0" style="51" hidden="1" customWidth="1"/>
    <col min="8925" max="8925" width="11" style="51" customWidth="1"/>
    <col min="8926" max="8926" width="11.5703125" style="51" customWidth="1"/>
    <col min="8927" max="8927" width="11" style="51" customWidth="1"/>
    <col min="8928" max="8928" width="11.5703125" style="51" customWidth="1"/>
    <col min="8929" max="9176" width="9.140625" style="51"/>
    <col min="9177" max="9177" width="5.140625" style="51" customWidth="1"/>
    <col min="9178" max="9178" width="63.85546875" style="51" customWidth="1"/>
    <col min="9179" max="9180" width="0" style="51" hidden="1" customWidth="1"/>
    <col min="9181" max="9181" width="11" style="51" customWidth="1"/>
    <col min="9182" max="9182" width="11.5703125" style="51" customWidth="1"/>
    <col min="9183" max="9183" width="11" style="51" customWidth="1"/>
    <col min="9184" max="9184" width="11.5703125" style="51" customWidth="1"/>
    <col min="9185" max="9432" width="9.140625" style="51"/>
    <col min="9433" max="9433" width="5.140625" style="51" customWidth="1"/>
    <col min="9434" max="9434" width="63.85546875" style="51" customWidth="1"/>
    <col min="9435" max="9436" width="0" style="51" hidden="1" customWidth="1"/>
    <col min="9437" max="9437" width="11" style="51" customWidth="1"/>
    <col min="9438" max="9438" width="11.5703125" style="51" customWidth="1"/>
    <col min="9439" max="9439" width="11" style="51" customWidth="1"/>
    <col min="9440" max="9440" width="11.5703125" style="51" customWidth="1"/>
    <col min="9441" max="9688" width="9.140625" style="51"/>
    <col min="9689" max="9689" width="5.140625" style="51" customWidth="1"/>
    <col min="9690" max="9690" width="63.85546875" style="51" customWidth="1"/>
    <col min="9691" max="9692" width="0" style="51" hidden="1" customWidth="1"/>
    <col min="9693" max="9693" width="11" style="51" customWidth="1"/>
    <col min="9694" max="9694" width="11.5703125" style="51" customWidth="1"/>
    <col min="9695" max="9695" width="11" style="51" customWidth="1"/>
    <col min="9696" max="9696" width="11.5703125" style="51" customWidth="1"/>
    <col min="9697" max="9944" width="9.140625" style="51"/>
    <col min="9945" max="9945" width="5.140625" style="51" customWidth="1"/>
    <col min="9946" max="9946" width="63.85546875" style="51" customWidth="1"/>
    <col min="9947" max="9948" width="0" style="51" hidden="1" customWidth="1"/>
    <col min="9949" max="9949" width="11" style="51" customWidth="1"/>
    <col min="9950" max="9950" width="11.5703125" style="51" customWidth="1"/>
    <col min="9951" max="9951" width="11" style="51" customWidth="1"/>
    <col min="9952" max="9952" width="11.5703125" style="51" customWidth="1"/>
    <col min="9953" max="10200" width="9.140625" style="51"/>
    <col min="10201" max="10201" width="5.140625" style="51" customWidth="1"/>
    <col min="10202" max="10202" width="63.85546875" style="51" customWidth="1"/>
    <col min="10203" max="10204" width="0" style="51" hidden="1" customWidth="1"/>
    <col min="10205" max="10205" width="11" style="51" customWidth="1"/>
    <col min="10206" max="10206" width="11.5703125" style="51" customWidth="1"/>
    <col min="10207" max="10207" width="11" style="51" customWidth="1"/>
    <col min="10208" max="10208" width="11.5703125" style="51" customWidth="1"/>
    <col min="10209" max="10456" width="9.140625" style="51"/>
    <col min="10457" max="10457" width="5.140625" style="51" customWidth="1"/>
    <col min="10458" max="10458" width="63.85546875" style="51" customWidth="1"/>
    <col min="10459" max="10460" width="0" style="51" hidden="1" customWidth="1"/>
    <col min="10461" max="10461" width="11" style="51" customWidth="1"/>
    <col min="10462" max="10462" width="11.5703125" style="51" customWidth="1"/>
    <col min="10463" max="10463" width="11" style="51" customWidth="1"/>
    <col min="10464" max="10464" width="11.5703125" style="51" customWidth="1"/>
    <col min="10465" max="10712" width="9.140625" style="51"/>
    <col min="10713" max="10713" width="5.140625" style="51" customWidth="1"/>
    <col min="10714" max="10714" width="63.85546875" style="51" customWidth="1"/>
    <col min="10715" max="10716" width="0" style="51" hidden="1" customWidth="1"/>
    <col min="10717" max="10717" width="11" style="51" customWidth="1"/>
    <col min="10718" max="10718" width="11.5703125" style="51" customWidth="1"/>
    <col min="10719" max="10719" width="11" style="51" customWidth="1"/>
    <col min="10720" max="10720" width="11.5703125" style="51" customWidth="1"/>
    <col min="10721" max="10968" width="9.140625" style="51"/>
    <col min="10969" max="10969" width="5.140625" style="51" customWidth="1"/>
    <col min="10970" max="10970" width="63.85546875" style="51" customWidth="1"/>
    <col min="10971" max="10972" width="0" style="51" hidden="1" customWidth="1"/>
    <col min="10973" max="10973" width="11" style="51" customWidth="1"/>
    <col min="10974" max="10974" width="11.5703125" style="51" customWidth="1"/>
    <col min="10975" max="10975" width="11" style="51" customWidth="1"/>
    <col min="10976" max="10976" width="11.5703125" style="51" customWidth="1"/>
    <col min="10977" max="11224" width="9.140625" style="51"/>
    <col min="11225" max="11225" width="5.140625" style="51" customWidth="1"/>
    <col min="11226" max="11226" width="63.85546875" style="51" customWidth="1"/>
    <col min="11227" max="11228" width="0" style="51" hidden="1" customWidth="1"/>
    <col min="11229" max="11229" width="11" style="51" customWidth="1"/>
    <col min="11230" max="11230" width="11.5703125" style="51" customWidth="1"/>
    <col min="11231" max="11231" width="11" style="51" customWidth="1"/>
    <col min="11232" max="11232" width="11.5703125" style="51" customWidth="1"/>
    <col min="11233" max="11480" width="9.140625" style="51"/>
    <col min="11481" max="11481" width="5.140625" style="51" customWidth="1"/>
    <col min="11482" max="11482" width="63.85546875" style="51" customWidth="1"/>
    <col min="11483" max="11484" width="0" style="51" hidden="1" customWidth="1"/>
    <col min="11485" max="11485" width="11" style="51" customWidth="1"/>
    <col min="11486" max="11486" width="11.5703125" style="51" customWidth="1"/>
    <col min="11487" max="11487" width="11" style="51" customWidth="1"/>
    <col min="11488" max="11488" width="11.5703125" style="51" customWidth="1"/>
    <col min="11489" max="11736" width="9.140625" style="51"/>
    <col min="11737" max="11737" width="5.140625" style="51" customWidth="1"/>
    <col min="11738" max="11738" width="63.85546875" style="51" customWidth="1"/>
    <col min="11739" max="11740" width="0" style="51" hidden="1" customWidth="1"/>
    <col min="11741" max="11741" width="11" style="51" customWidth="1"/>
    <col min="11742" max="11742" width="11.5703125" style="51" customWidth="1"/>
    <col min="11743" max="11743" width="11" style="51" customWidth="1"/>
    <col min="11744" max="11744" width="11.5703125" style="51" customWidth="1"/>
    <col min="11745" max="11992" width="9.140625" style="51"/>
    <col min="11993" max="11993" width="5.140625" style="51" customWidth="1"/>
    <col min="11994" max="11994" width="63.85546875" style="51" customWidth="1"/>
    <col min="11995" max="11996" width="0" style="51" hidden="1" customWidth="1"/>
    <col min="11997" max="11997" width="11" style="51" customWidth="1"/>
    <col min="11998" max="11998" width="11.5703125" style="51" customWidth="1"/>
    <col min="11999" max="11999" width="11" style="51" customWidth="1"/>
    <col min="12000" max="12000" width="11.5703125" style="51" customWidth="1"/>
    <col min="12001" max="12248" width="9.140625" style="51"/>
    <col min="12249" max="12249" width="5.140625" style="51" customWidth="1"/>
    <col min="12250" max="12250" width="63.85546875" style="51" customWidth="1"/>
    <col min="12251" max="12252" width="0" style="51" hidden="1" customWidth="1"/>
    <col min="12253" max="12253" width="11" style="51" customWidth="1"/>
    <col min="12254" max="12254" width="11.5703125" style="51" customWidth="1"/>
    <col min="12255" max="12255" width="11" style="51" customWidth="1"/>
    <col min="12256" max="12256" width="11.5703125" style="51" customWidth="1"/>
    <col min="12257" max="12504" width="9.140625" style="51"/>
    <col min="12505" max="12505" width="5.140625" style="51" customWidth="1"/>
    <col min="12506" max="12506" width="63.85546875" style="51" customWidth="1"/>
    <col min="12507" max="12508" width="0" style="51" hidden="1" customWidth="1"/>
    <col min="12509" max="12509" width="11" style="51" customWidth="1"/>
    <col min="12510" max="12510" width="11.5703125" style="51" customWidth="1"/>
    <col min="12511" max="12511" width="11" style="51" customWidth="1"/>
    <col min="12512" max="12512" width="11.5703125" style="51" customWidth="1"/>
    <col min="12513" max="12760" width="9.140625" style="51"/>
    <col min="12761" max="12761" width="5.140625" style="51" customWidth="1"/>
    <col min="12762" max="12762" width="63.85546875" style="51" customWidth="1"/>
    <col min="12763" max="12764" width="0" style="51" hidden="1" customWidth="1"/>
    <col min="12765" max="12765" width="11" style="51" customWidth="1"/>
    <col min="12766" max="12766" width="11.5703125" style="51" customWidth="1"/>
    <col min="12767" max="12767" width="11" style="51" customWidth="1"/>
    <col min="12768" max="12768" width="11.5703125" style="51" customWidth="1"/>
    <col min="12769" max="13016" width="9.140625" style="51"/>
    <col min="13017" max="13017" width="5.140625" style="51" customWidth="1"/>
    <col min="13018" max="13018" width="63.85546875" style="51" customWidth="1"/>
    <col min="13019" max="13020" width="0" style="51" hidden="1" customWidth="1"/>
    <col min="13021" max="13021" width="11" style="51" customWidth="1"/>
    <col min="13022" max="13022" width="11.5703125" style="51" customWidth="1"/>
    <col min="13023" max="13023" width="11" style="51" customWidth="1"/>
    <col min="13024" max="13024" width="11.5703125" style="51" customWidth="1"/>
    <col min="13025" max="13272" width="9.140625" style="51"/>
    <col min="13273" max="13273" width="5.140625" style="51" customWidth="1"/>
    <col min="13274" max="13274" width="63.85546875" style="51" customWidth="1"/>
    <col min="13275" max="13276" width="0" style="51" hidden="1" customWidth="1"/>
    <col min="13277" max="13277" width="11" style="51" customWidth="1"/>
    <col min="13278" max="13278" width="11.5703125" style="51" customWidth="1"/>
    <col min="13279" max="13279" width="11" style="51" customWidth="1"/>
    <col min="13280" max="13280" width="11.5703125" style="51" customWidth="1"/>
    <col min="13281" max="13528" width="9.140625" style="51"/>
    <col min="13529" max="13529" width="5.140625" style="51" customWidth="1"/>
    <col min="13530" max="13530" width="63.85546875" style="51" customWidth="1"/>
    <col min="13531" max="13532" width="0" style="51" hidden="1" customWidth="1"/>
    <col min="13533" max="13533" width="11" style="51" customWidth="1"/>
    <col min="13534" max="13534" width="11.5703125" style="51" customWidth="1"/>
    <col min="13535" max="13535" width="11" style="51" customWidth="1"/>
    <col min="13536" max="13536" width="11.5703125" style="51" customWidth="1"/>
    <col min="13537" max="13784" width="9.140625" style="51"/>
    <col min="13785" max="13785" width="5.140625" style="51" customWidth="1"/>
    <col min="13786" max="13786" width="63.85546875" style="51" customWidth="1"/>
    <col min="13787" max="13788" width="0" style="51" hidden="1" customWidth="1"/>
    <col min="13789" max="13789" width="11" style="51" customWidth="1"/>
    <col min="13790" max="13790" width="11.5703125" style="51" customWidth="1"/>
    <col min="13791" max="13791" width="11" style="51" customWidth="1"/>
    <col min="13792" max="13792" width="11.5703125" style="51" customWidth="1"/>
    <col min="13793" max="14040" width="9.140625" style="51"/>
    <col min="14041" max="14041" width="5.140625" style="51" customWidth="1"/>
    <col min="14042" max="14042" width="63.85546875" style="51" customWidth="1"/>
    <col min="14043" max="14044" width="0" style="51" hidden="1" customWidth="1"/>
    <col min="14045" max="14045" width="11" style="51" customWidth="1"/>
    <col min="14046" max="14046" width="11.5703125" style="51" customWidth="1"/>
    <col min="14047" max="14047" width="11" style="51" customWidth="1"/>
    <col min="14048" max="14048" width="11.5703125" style="51" customWidth="1"/>
    <col min="14049" max="14296" width="9.140625" style="51"/>
    <col min="14297" max="14297" width="5.140625" style="51" customWidth="1"/>
    <col min="14298" max="14298" width="63.85546875" style="51" customWidth="1"/>
    <col min="14299" max="14300" width="0" style="51" hidden="1" customWidth="1"/>
    <col min="14301" max="14301" width="11" style="51" customWidth="1"/>
    <col min="14302" max="14302" width="11.5703125" style="51" customWidth="1"/>
    <col min="14303" max="14303" width="11" style="51" customWidth="1"/>
    <col min="14304" max="14304" width="11.5703125" style="51" customWidth="1"/>
    <col min="14305" max="14552" width="9.140625" style="51"/>
    <col min="14553" max="14553" width="5.140625" style="51" customWidth="1"/>
    <col min="14554" max="14554" width="63.85546875" style="51" customWidth="1"/>
    <col min="14555" max="14556" width="0" style="51" hidden="1" customWidth="1"/>
    <col min="14557" max="14557" width="11" style="51" customWidth="1"/>
    <col min="14558" max="14558" width="11.5703125" style="51" customWidth="1"/>
    <col min="14559" max="14559" width="11" style="51" customWidth="1"/>
    <col min="14560" max="14560" width="11.5703125" style="51" customWidth="1"/>
    <col min="14561" max="14808" width="9.140625" style="51"/>
    <col min="14809" max="14809" width="5.140625" style="51" customWidth="1"/>
    <col min="14810" max="14810" width="63.85546875" style="51" customWidth="1"/>
    <col min="14811" max="14812" width="0" style="51" hidden="1" customWidth="1"/>
    <col min="14813" max="14813" width="11" style="51" customWidth="1"/>
    <col min="14814" max="14814" width="11.5703125" style="51" customWidth="1"/>
    <col min="14815" max="14815" width="11" style="51" customWidth="1"/>
    <col min="14816" max="14816" width="11.5703125" style="51" customWidth="1"/>
    <col min="14817" max="15064" width="9.140625" style="51"/>
    <col min="15065" max="15065" width="5.140625" style="51" customWidth="1"/>
    <col min="15066" max="15066" width="63.85546875" style="51" customWidth="1"/>
    <col min="15067" max="15068" width="0" style="51" hidden="1" customWidth="1"/>
    <col min="15069" max="15069" width="11" style="51" customWidth="1"/>
    <col min="15070" max="15070" width="11.5703125" style="51" customWidth="1"/>
    <col min="15071" max="15071" width="11" style="51" customWidth="1"/>
    <col min="15072" max="15072" width="11.5703125" style="51" customWidth="1"/>
    <col min="15073" max="15320" width="9.140625" style="51"/>
    <col min="15321" max="15321" width="5.140625" style="51" customWidth="1"/>
    <col min="15322" max="15322" width="63.85546875" style="51" customWidth="1"/>
    <col min="15323" max="15324" width="0" style="51" hidden="1" customWidth="1"/>
    <col min="15325" max="15325" width="11" style="51" customWidth="1"/>
    <col min="15326" max="15326" width="11.5703125" style="51" customWidth="1"/>
    <col min="15327" max="15327" width="11" style="51" customWidth="1"/>
    <col min="15328" max="15328" width="11.5703125" style="51" customWidth="1"/>
    <col min="15329" max="15576" width="9.140625" style="51"/>
    <col min="15577" max="15577" width="5.140625" style="51" customWidth="1"/>
    <col min="15578" max="15578" width="63.85546875" style="51" customWidth="1"/>
    <col min="15579" max="15580" width="0" style="51" hidden="1" customWidth="1"/>
    <col min="15581" max="15581" width="11" style="51" customWidth="1"/>
    <col min="15582" max="15582" width="11.5703125" style="51" customWidth="1"/>
    <col min="15583" max="15583" width="11" style="51" customWidth="1"/>
    <col min="15584" max="15584" width="11.5703125" style="51" customWidth="1"/>
    <col min="15585" max="15832" width="9.140625" style="51"/>
    <col min="15833" max="15833" width="5.140625" style="51" customWidth="1"/>
    <col min="15834" max="15834" width="63.85546875" style="51" customWidth="1"/>
    <col min="15835" max="15836" width="0" style="51" hidden="1" customWidth="1"/>
    <col min="15837" max="15837" width="11" style="51" customWidth="1"/>
    <col min="15838" max="15838" width="11.5703125" style="51" customWidth="1"/>
    <col min="15839" max="15839" width="11" style="51" customWidth="1"/>
    <col min="15840" max="15840" width="11.5703125" style="51" customWidth="1"/>
    <col min="15841" max="16088" width="9.140625" style="51"/>
    <col min="16089" max="16089" width="5.140625" style="51" customWidth="1"/>
    <col min="16090" max="16090" width="63.85546875" style="51" customWidth="1"/>
    <col min="16091" max="16092" width="0" style="51" hidden="1" customWidth="1"/>
    <col min="16093" max="16093" width="11" style="51" customWidth="1"/>
    <col min="16094" max="16094" width="11.5703125" style="51" customWidth="1"/>
    <col min="16095" max="16095" width="11" style="51" customWidth="1"/>
    <col min="16096" max="16096" width="11.5703125" style="51" customWidth="1"/>
    <col min="16097" max="16384" width="9.140625" style="51"/>
  </cols>
  <sheetData>
    <row r="1" spans="1:6" s="45" customFormat="1" x14ac:dyDescent="0.2">
      <c r="A1" s="44"/>
      <c r="C1" s="88"/>
      <c r="D1" s="88"/>
      <c r="F1" s="46" t="s">
        <v>283</v>
      </c>
    </row>
    <row r="2" spans="1:6" s="50" customFormat="1" x14ac:dyDescent="0.2">
      <c r="A2" s="47"/>
      <c r="B2" s="48"/>
      <c r="C2" s="48"/>
      <c r="D2" s="49"/>
      <c r="E2" s="48"/>
      <c r="F2" s="49"/>
    </row>
    <row r="3" spans="1:6" x14ac:dyDescent="0.2">
      <c r="A3" s="92" t="s">
        <v>284</v>
      </c>
      <c r="B3" s="92"/>
      <c r="C3" s="92"/>
      <c r="D3" s="92"/>
      <c r="E3" s="92"/>
      <c r="F3" s="92"/>
    </row>
    <row r="4" spans="1:6" x14ac:dyDescent="0.2">
      <c r="A4" s="52"/>
      <c r="B4" s="53"/>
      <c r="C4" s="54"/>
      <c r="D4" s="55"/>
      <c r="E4" s="54"/>
      <c r="F4" s="55"/>
    </row>
    <row r="5" spans="1:6" x14ac:dyDescent="0.2">
      <c r="A5" s="92" t="s">
        <v>285</v>
      </c>
      <c r="B5" s="92"/>
      <c r="C5" s="92"/>
      <c r="D5" s="92"/>
      <c r="E5" s="92"/>
      <c r="F5" s="92"/>
    </row>
    <row r="6" spans="1:6" x14ac:dyDescent="0.2">
      <c r="A6" s="92" t="s">
        <v>286</v>
      </c>
      <c r="B6" s="92"/>
      <c r="C6" s="92"/>
      <c r="D6" s="92"/>
      <c r="E6" s="92"/>
      <c r="F6" s="92"/>
    </row>
    <row r="7" spans="1:6" x14ac:dyDescent="0.2">
      <c r="A7" s="52"/>
      <c r="B7" s="53"/>
      <c r="C7" s="54"/>
      <c r="D7" s="54"/>
      <c r="E7" s="54"/>
      <c r="F7" s="54"/>
    </row>
    <row r="8" spans="1:6" ht="15" customHeight="1" x14ac:dyDescent="0.2">
      <c r="A8" s="52"/>
      <c r="B8" s="53"/>
      <c r="C8" s="89"/>
      <c r="D8" s="89"/>
      <c r="E8" s="89"/>
      <c r="F8" s="89"/>
    </row>
    <row r="9" spans="1:6" s="57" customFormat="1" ht="21.75" customHeight="1" x14ac:dyDescent="0.2">
      <c r="A9" s="56" t="s">
        <v>287</v>
      </c>
      <c r="B9" s="56" t="s">
        <v>288</v>
      </c>
      <c r="C9" s="90" t="s">
        <v>289</v>
      </c>
      <c r="D9" s="91"/>
      <c r="E9" s="90" t="s">
        <v>290</v>
      </c>
      <c r="F9" s="91"/>
    </row>
    <row r="10" spans="1:6" s="61" customFormat="1" ht="60" customHeight="1" x14ac:dyDescent="0.2">
      <c r="A10" s="58"/>
      <c r="B10" s="59"/>
      <c r="C10" s="60" t="s">
        <v>291</v>
      </c>
      <c r="D10" s="60" t="s">
        <v>292</v>
      </c>
      <c r="E10" s="60" t="s">
        <v>291</v>
      </c>
      <c r="F10" s="60" t="s">
        <v>292</v>
      </c>
    </row>
    <row r="11" spans="1:6" x14ac:dyDescent="0.2">
      <c r="A11" s="62"/>
      <c r="B11" s="63"/>
      <c r="C11" s="64"/>
      <c r="D11" s="64"/>
      <c r="E11" s="64"/>
      <c r="F11" s="64"/>
    </row>
    <row r="12" spans="1:6" s="61" customFormat="1" x14ac:dyDescent="0.2">
      <c r="A12" s="58"/>
      <c r="B12" s="59" t="s">
        <v>293</v>
      </c>
      <c r="C12" s="65"/>
      <c r="D12" s="65"/>
      <c r="E12" s="65"/>
      <c r="F12" s="65"/>
    </row>
    <row r="13" spans="1:6" x14ac:dyDescent="0.2">
      <c r="A13" s="62"/>
      <c r="B13" s="63"/>
      <c r="C13" s="64"/>
      <c r="D13" s="64"/>
      <c r="E13" s="64"/>
      <c r="F13" s="64"/>
    </row>
    <row r="14" spans="1:6" s="61" customFormat="1" x14ac:dyDescent="0.2">
      <c r="A14" s="58" t="s">
        <v>294</v>
      </c>
      <c r="B14" s="59" t="s">
        <v>295</v>
      </c>
      <c r="C14" s="65">
        <f>152+4</f>
        <v>156</v>
      </c>
      <c r="D14" s="65">
        <f>2552662/12</f>
        <v>212721.83333333334</v>
      </c>
      <c r="E14" s="65">
        <f>152+4</f>
        <v>156</v>
      </c>
      <c r="F14" s="65">
        <f>2552662/12</f>
        <v>212721.83333333334</v>
      </c>
    </row>
    <row r="15" spans="1:6" x14ac:dyDescent="0.2">
      <c r="A15" s="62"/>
      <c r="B15" s="63" t="s">
        <v>296</v>
      </c>
      <c r="C15" s="64"/>
      <c r="D15" s="64"/>
      <c r="E15" s="64"/>
      <c r="F15" s="64"/>
    </row>
    <row r="16" spans="1:6" x14ac:dyDescent="0.2">
      <c r="A16" s="62"/>
      <c r="B16" s="63" t="s">
        <v>297</v>
      </c>
      <c r="C16" s="64">
        <f>4</f>
        <v>4</v>
      </c>
      <c r="D16" s="64">
        <f>43600/12</f>
        <v>3633.3333333333335</v>
      </c>
      <c r="E16" s="64">
        <f>4</f>
        <v>4</v>
      </c>
      <c r="F16" s="64">
        <f>43600/12</f>
        <v>3633.3333333333335</v>
      </c>
    </row>
    <row r="17" spans="1:6" x14ac:dyDescent="0.2">
      <c r="A17" s="62"/>
      <c r="B17" s="63"/>
      <c r="C17" s="64"/>
      <c r="D17" s="64"/>
      <c r="E17" s="64"/>
      <c r="F17" s="64"/>
    </row>
    <row r="18" spans="1:6" s="61" customFormat="1" x14ac:dyDescent="0.2">
      <c r="A18" s="58" t="s">
        <v>298</v>
      </c>
      <c r="B18" s="59" t="s">
        <v>299</v>
      </c>
      <c r="C18" s="65">
        <f>1+5+6</f>
        <v>12</v>
      </c>
      <c r="D18" s="65">
        <f>133623/12</f>
        <v>11135.25</v>
      </c>
      <c r="E18" s="65">
        <f>1+5+6</f>
        <v>12</v>
      </c>
      <c r="F18" s="65">
        <f>133623/12</f>
        <v>11135.25</v>
      </c>
    </row>
    <row r="19" spans="1:6" x14ac:dyDescent="0.2">
      <c r="A19" s="62"/>
      <c r="B19" s="63" t="s">
        <v>296</v>
      </c>
      <c r="C19" s="64"/>
      <c r="D19" s="64"/>
      <c r="E19" s="64"/>
      <c r="F19" s="64"/>
    </row>
    <row r="20" spans="1:6" x14ac:dyDescent="0.2">
      <c r="A20" s="62"/>
      <c r="B20" s="63" t="s">
        <v>300</v>
      </c>
      <c r="C20" s="64">
        <v>6</v>
      </c>
      <c r="D20" s="64">
        <f>66084/12</f>
        <v>5507</v>
      </c>
      <c r="E20" s="64">
        <v>6</v>
      </c>
      <c r="F20" s="64">
        <f>66084/12</f>
        <v>5507</v>
      </c>
    </row>
    <row r="21" spans="1:6" x14ac:dyDescent="0.2">
      <c r="A21" s="62"/>
      <c r="B21" s="63"/>
      <c r="C21" s="64"/>
      <c r="D21" s="64"/>
      <c r="E21" s="64"/>
      <c r="F21" s="64"/>
    </row>
    <row r="22" spans="1:6" s="61" customFormat="1" x14ac:dyDescent="0.2">
      <c r="A22" s="58" t="s">
        <v>301</v>
      </c>
      <c r="B22" s="59" t="s">
        <v>302</v>
      </c>
      <c r="C22" s="65">
        <f>C24+C25+C26+C27</f>
        <v>213</v>
      </c>
      <c r="D22" s="65">
        <f t="shared" ref="D22" si="0">D24+D25+D26+D27</f>
        <v>258231.66666666666</v>
      </c>
      <c r="E22" s="65">
        <f>E24+E25+E26+E27</f>
        <v>213</v>
      </c>
      <c r="F22" s="65">
        <f t="shared" ref="F22" si="1">F24+F25+F26+F27</f>
        <v>258231.66666666666</v>
      </c>
    </row>
    <row r="23" spans="1:6" x14ac:dyDescent="0.2">
      <c r="A23" s="62"/>
      <c r="B23" s="63" t="s">
        <v>296</v>
      </c>
      <c r="C23" s="64"/>
      <c r="D23" s="64"/>
      <c r="E23" s="64"/>
      <c r="F23" s="64"/>
    </row>
    <row r="24" spans="1:6" x14ac:dyDescent="0.2">
      <c r="A24" s="62">
        <v>1</v>
      </c>
      <c r="B24" s="63" t="s">
        <v>303</v>
      </c>
      <c r="C24" s="64">
        <v>153</v>
      </c>
      <c r="D24" s="64">
        <f>2193191/12</f>
        <v>182765.91666666666</v>
      </c>
      <c r="E24" s="64">
        <v>153</v>
      </c>
      <c r="F24" s="64">
        <f>2193191/12</f>
        <v>182765.91666666666</v>
      </c>
    </row>
    <row r="25" spans="1:6" x14ac:dyDescent="0.2">
      <c r="A25" s="62">
        <v>2</v>
      </c>
      <c r="B25" s="63" t="s">
        <v>304</v>
      </c>
      <c r="C25" s="64">
        <f>46+5</f>
        <v>51</v>
      </c>
      <c r="D25" s="64">
        <f>788365/12</f>
        <v>65697.083333333328</v>
      </c>
      <c r="E25" s="64">
        <f>46+5</f>
        <v>51</v>
      </c>
      <c r="F25" s="64">
        <f>788365/12</f>
        <v>65697.083333333328</v>
      </c>
    </row>
    <row r="26" spans="1:6" x14ac:dyDescent="0.2">
      <c r="A26" s="62">
        <v>3</v>
      </c>
      <c r="B26" s="63" t="s">
        <v>305</v>
      </c>
      <c r="C26" s="64">
        <v>2</v>
      </c>
      <c r="D26" s="64">
        <f>16536/12</f>
        <v>1378</v>
      </c>
      <c r="E26" s="64">
        <v>2</v>
      </c>
      <c r="F26" s="64">
        <f>16536/12</f>
        <v>1378</v>
      </c>
    </row>
    <row r="27" spans="1:6" x14ac:dyDescent="0.2">
      <c r="A27" s="62">
        <v>4</v>
      </c>
      <c r="B27" s="63" t="s">
        <v>306</v>
      </c>
      <c r="C27" s="64">
        <v>7</v>
      </c>
      <c r="D27" s="64">
        <f>100688/12</f>
        <v>8390.6666666666661</v>
      </c>
      <c r="E27" s="64">
        <v>7</v>
      </c>
      <c r="F27" s="64">
        <f>100688/12</f>
        <v>8390.6666666666661</v>
      </c>
    </row>
    <row r="28" spans="1:6" x14ac:dyDescent="0.2">
      <c r="A28" s="62"/>
      <c r="B28" s="63"/>
      <c r="C28" s="64"/>
      <c r="D28" s="64"/>
      <c r="E28" s="64"/>
      <c r="F28" s="64"/>
    </row>
    <row r="29" spans="1:6" s="61" customFormat="1" x14ac:dyDescent="0.2">
      <c r="A29" s="58" t="s">
        <v>307</v>
      </c>
      <c r="B29" s="59" t="s">
        <v>308</v>
      </c>
      <c r="C29" s="65">
        <f>11+78+4.5+70+62.5+58+16.5+15+14.5+4</f>
        <v>334</v>
      </c>
      <c r="D29" s="65">
        <f>(120764+1007987+46092+832286+784741+605154+221786+198719+168082)/12+4290</f>
        <v>336424.25</v>
      </c>
      <c r="E29" s="65">
        <f>11+78+4.5+70+62.5+58+16.5+15+14.5+4+21</f>
        <v>355</v>
      </c>
      <c r="F29" s="65">
        <f>(120764+1007987+46092+832286+784741+605154+221786+198719+168082)/12+4290+17773</f>
        <v>354197.25</v>
      </c>
    </row>
    <row r="30" spans="1:6" hidden="1" x14ac:dyDescent="0.2">
      <c r="A30" s="62">
        <v>2</v>
      </c>
      <c r="B30" s="63" t="s">
        <v>309</v>
      </c>
      <c r="C30" s="64">
        <f>20-9-11</f>
        <v>0</v>
      </c>
      <c r="D30" s="64"/>
      <c r="E30" s="64">
        <f>20-9-11</f>
        <v>0</v>
      </c>
      <c r="F30" s="64"/>
    </row>
    <row r="31" spans="1:6" x14ac:dyDescent="0.2">
      <c r="A31" s="62"/>
      <c r="B31" s="63"/>
      <c r="C31" s="64"/>
      <c r="D31" s="64"/>
      <c r="E31" s="64"/>
      <c r="F31" s="64"/>
    </row>
    <row r="32" spans="1:6" s="61" customFormat="1" x14ac:dyDescent="0.2">
      <c r="A32" s="58" t="s">
        <v>310</v>
      </c>
      <c r="B32" s="59" t="s">
        <v>311</v>
      </c>
      <c r="C32" s="65">
        <f>127+13+50</f>
        <v>190</v>
      </c>
      <c r="D32" s="65">
        <f>(1776960+659796)/12</f>
        <v>203063</v>
      </c>
      <c r="E32" s="65">
        <f>127+13+50</f>
        <v>190</v>
      </c>
      <c r="F32" s="65">
        <f>(1776960+659796)/12</f>
        <v>203063</v>
      </c>
    </row>
    <row r="33" spans="1:6" x14ac:dyDescent="0.2">
      <c r="A33" s="62"/>
      <c r="B33" s="63"/>
      <c r="C33" s="64"/>
      <c r="D33" s="64"/>
      <c r="E33" s="64"/>
      <c r="F33" s="64"/>
    </row>
    <row r="34" spans="1:6" x14ac:dyDescent="0.2">
      <c r="A34" s="62"/>
      <c r="B34" s="63"/>
      <c r="C34" s="64"/>
      <c r="D34" s="64"/>
      <c r="E34" s="64"/>
      <c r="F34" s="64"/>
    </row>
    <row r="35" spans="1:6" s="61" customFormat="1" x14ac:dyDescent="0.2">
      <c r="A35" s="58"/>
      <c r="B35" s="59" t="s">
        <v>312</v>
      </c>
      <c r="C35" s="65"/>
      <c r="D35" s="65"/>
      <c r="E35" s="65"/>
      <c r="F35" s="65"/>
    </row>
    <row r="36" spans="1:6" s="61" customFormat="1" x14ac:dyDescent="0.2">
      <c r="A36" s="58" t="s">
        <v>294</v>
      </c>
      <c r="B36" s="59" t="s">
        <v>295</v>
      </c>
      <c r="C36" s="65">
        <f>1+4</f>
        <v>5</v>
      </c>
      <c r="D36" s="65">
        <f>422712/12</f>
        <v>35226</v>
      </c>
      <c r="E36" s="65">
        <f>1+4+36</f>
        <v>41</v>
      </c>
      <c r="F36" s="65">
        <f>422712/12</f>
        <v>35226</v>
      </c>
    </row>
    <row r="37" spans="1:6" x14ac:dyDescent="0.2">
      <c r="A37" s="62"/>
      <c r="B37" s="63" t="s">
        <v>313</v>
      </c>
      <c r="C37" s="64"/>
      <c r="D37" s="64"/>
      <c r="E37" s="64"/>
      <c r="F37" s="64"/>
    </row>
    <row r="38" spans="1:6" x14ac:dyDescent="0.2">
      <c r="A38" s="62"/>
      <c r="B38" s="63" t="s">
        <v>314</v>
      </c>
      <c r="C38" s="64"/>
      <c r="D38" s="64"/>
      <c r="E38" s="64">
        <v>37</v>
      </c>
      <c r="F38" s="64">
        <v>27500</v>
      </c>
    </row>
    <row r="39" spans="1:6" x14ac:dyDescent="0.2">
      <c r="A39" s="62"/>
      <c r="B39" s="63"/>
      <c r="C39" s="64"/>
      <c r="D39" s="64"/>
      <c r="E39" s="64"/>
      <c r="F39" s="64"/>
    </row>
    <row r="40" spans="1:6" s="61" customFormat="1" x14ac:dyDescent="0.2">
      <c r="A40" s="58" t="s">
        <v>315</v>
      </c>
      <c r="B40" s="59" t="s">
        <v>316</v>
      </c>
      <c r="C40" s="65">
        <f>12+8</f>
        <v>20</v>
      </c>
      <c r="D40" s="65">
        <f>(137976+138420)/12</f>
        <v>23033</v>
      </c>
      <c r="E40" s="65">
        <f>12+8</f>
        <v>20</v>
      </c>
      <c r="F40" s="65">
        <f>(137976+138420)/12</f>
        <v>23033</v>
      </c>
    </row>
    <row r="41" spans="1:6" s="61" customFormat="1" x14ac:dyDescent="0.2">
      <c r="A41" s="58"/>
      <c r="B41" s="59"/>
      <c r="C41" s="65"/>
      <c r="D41" s="65"/>
      <c r="E41" s="65"/>
      <c r="F41" s="65"/>
    </row>
    <row r="42" spans="1:6" s="61" customFormat="1" x14ac:dyDescent="0.2">
      <c r="A42" s="58" t="s">
        <v>317</v>
      </c>
      <c r="B42" s="59" t="s">
        <v>308</v>
      </c>
      <c r="C42" s="65">
        <f>67+55+21+16-3</f>
        <v>156</v>
      </c>
      <c r="D42" s="65">
        <f>(588179+210446+237432)/12+(512031/9)</f>
        <v>143230.41666666666</v>
      </c>
      <c r="E42" s="65">
        <f>67+55+21+16-3-21</f>
        <v>135</v>
      </c>
      <c r="F42" s="65">
        <f>(588179+210446+237432)/12+(512031/9)-17773</f>
        <v>125457.41666666666</v>
      </c>
    </row>
    <row r="43" spans="1:6" s="61" customFormat="1" x14ac:dyDescent="0.2">
      <c r="A43" s="58"/>
      <c r="B43" s="59"/>
      <c r="C43" s="65"/>
      <c r="D43" s="65"/>
      <c r="E43" s="65"/>
      <c r="F43" s="65"/>
    </row>
    <row r="44" spans="1:6" s="61" customFormat="1" x14ac:dyDescent="0.2">
      <c r="A44" s="58" t="s">
        <v>307</v>
      </c>
      <c r="B44" s="59" t="s">
        <v>318</v>
      </c>
      <c r="C44" s="65">
        <f>5+10+12+165+71+3</f>
        <v>266</v>
      </c>
      <c r="D44" s="65">
        <f>(57180+100605+138634+2203507)/12</f>
        <v>208327.16666666666</v>
      </c>
      <c r="E44" s="65">
        <f>5+10+12+165+71+3</f>
        <v>266</v>
      </c>
      <c r="F44" s="65">
        <f>(57180+100605+138634+2203507)/12</f>
        <v>208327.16666666666</v>
      </c>
    </row>
    <row r="45" spans="1:6" x14ac:dyDescent="0.2">
      <c r="A45" s="62"/>
      <c r="B45" s="63"/>
      <c r="C45" s="64"/>
      <c r="D45" s="64"/>
      <c r="E45" s="64"/>
      <c r="F45" s="64"/>
    </row>
    <row r="46" spans="1:6" s="61" customFormat="1" x14ac:dyDescent="0.2">
      <c r="A46" s="58" t="s">
        <v>310</v>
      </c>
      <c r="B46" s="59" t="s">
        <v>311</v>
      </c>
      <c r="C46" s="65">
        <f>SUM(C48,C52)</f>
        <v>110</v>
      </c>
      <c r="D46" s="65">
        <f t="shared" ref="D46" si="2">SUM(D48,D52)</f>
        <v>98381.333333333343</v>
      </c>
      <c r="E46" s="65">
        <f>SUM(E48,E52)</f>
        <v>110</v>
      </c>
      <c r="F46" s="65">
        <f t="shared" ref="F46" si="3">SUM(F48,F52)</f>
        <v>98381.333333333343</v>
      </c>
    </row>
    <row r="47" spans="1:6" x14ac:dyDescent="0.2">
      <c r="A47" s="62"/>
      <c r="B47" s="63"/>
      <c r="C47" s="64"/>
      <c r="D47" s="64"/>
      <c r="E47" s="64"/>
      <c r="F47" s="64"/>
    </row>
    <row r="48" spans="1:6" x14ac:dyDescent="0.2">
      <c r="A48" s="62">
        <v>1</v>
      </c>
      <c r="B48" s="63" t="s">
        <v>319</v>
      </c>
      <c r="C48" s="64">
        <f>SUM(C49:C51)</f>
        <v>27</v>
      </c>
      <c r="D48" s="64">
        <f t="shared" ref="D48" si="4">SUM(D49:D51)</f>
        <v>26684.166666666668</v>
      </c>
      <c r="E48" s="64">
        <f>SUM(E49:E51)</f>
        <v>27</v>
      </c>
      <c r="F48" s="64">
        <f t="shared" ref="F48" si="5">SUM(F49:F51)</f>
        <v>26684.166666666668</v>
      </c>
    </row>
    <row r="49" spans="1:6" x14ac:dyDescent="0.2">
      <c r="A49" s="62" t="s">
        <v>320</v>
      </c>
      <c r="B49" s="63" t="s">
        <v>321</v>
      </c>
      <c r="C49" s="64">
        <v>7</v>
      </c>
      <c r="D49" s="64">
        <f>86280/12</f>
        <v>7190</v>
      </c>
      <c r="E49" s="64">
        <v>7</v>
      </c>
      <c r="F49" s="64">
        <f>86280/12</f>
        <v>7190</v>
      </c>
    </row>
    <row r="50" spans="1:6" x14ac:dyDescent="0.2">
      <c r="A50" s="62" t="s">
        <v>322</v>
      </c>
      <c r="B50" s="63" t="s">
        <v>323</v>
      </c>
      <c r="C50" s="64">
        <v>18</v>
      </c>
      <c r="D50" s="64">
        <f>215090/12</f>
        <v>17924.166666666668</v>
      </c>
      <c r="E50" s="64">
        <v>18</v>
      </c>
      <c r="F50" s="64">
        <f>215090/12</f>
        <v>17924.166666666668</v>
      </c>
    </row>
    <row r="51" spans="1:6" x14ac:dyDescent="0.2">
      <c r="A51" s="62" t="s">
        <v>324</v>
      </c>
      <c r="B51" s="63" t="s">
        <v>325</v>
      </c>
      <c r="C51" s="64">
        <v>2</v>
      </c>
      <c r="D51" s="64">
        <f>18840/12</f>
        <v>1570</v>
      </c>
      <c r="E51" s="64">
        <v>2</v>
      </c>
      <c r="F51" s="64">
        <f>18840/12</f>
        <v>1570</v>
      </c>
    </row>
    <row r="52" spans="1:6" x14ac:dyDescent="0.2">
      <c r="A52" s="62">
        <v>2</v>
      </c>
      <c r="B52" s="63" t="s">
        <v>326</v>
      </c>
      <c r="C52" s="64">
        <f>SUM(C53:C56)</f>
        <v>83</v>
      </c>
      <c r="D52" s="64">
        <f t="shared" ref="D52" si="6">SUM(D53:D56)</f>
        <v>71697.166666666672</v>
      </c>
      <c r="E52" s="64">
        <f>SUM(E53:E56)</f>
        <v>83</v>
      </c>
      <c r="F52" s="64">
        <f t="shared" ref="F52" si="7">SUM(F53:F56)</f>
        <v>71697.166666666672</v>
      </c>
    </row>
    <row r="53" spans="1:6" x14ac:dyDescent="0.2">
      <c r="A53" s="62" t="s">
        <v>320</v>
      </c>
      <c r="B53" s="63" t="s">
        <v>327</v>
      </c>
      <c r="C53" s="64">
        <v>28</v>
      </c>
      <c r="D53" s="64">
        <f>266464/12</f>
        <v>22205.333333333332</v>
      </c>
      <c r="E53" s="64">
        <v>28</v>
      </c>
      <c r="F53" s="64">
        <f>266464/12</f>
        <v>22205.333333333332</v>
      </c>
    </row>
    <row r="54" spans="1:6" x14ac:dyDescent="0.2">
      <c r="A54" s="62" t="s">
        <v>322</v>
      </c>
      <c r="B54" s="63" t="s">
        <v>328</v>
      </c>
      <c r="C54" s="64">
        <v>18</v>
      </c>
      <c r="D54" s="64">
        <f>197300/12</f>
        <v>16441.666666666668</v>
      </c>
      <c r="E54" s="64">
        <v>18</v>
      </c>
      <c r="F54" s="64">
        <f>197300/12</f>
        <v>16441.666666666668</v>
      </c>
    </row>
    <row r="55" spans="1:6" x14ac:dyDescent="0.2">
      <c r="A55" s="62" t="s">
        <v>324</v>
      </c>
      <c r="B55" s="63" t="s">
        <v>329</v>
      </c>
      <c r="C55" s="64">
        <v>19</v>
      </c>
      <c r="D55" s="64">
        <f>221880/12</f>
        <v>18490</v>
      </c>
      <c r="E55" s="64">
        <v>19</v>
      </c>
      <c r="F55" s="64">
        <f>221880/12</f>
        <v>18490</v>
      </c>
    </row>
    <row r="56" spans="1:6" x14ac:dyDescent="0.2">
      <c r="A56" s="62" t="s">
        <v>330</v>
      </c>
      <c r="B56" s="63" t="s">
        <v>331</v>
      </c>
      <c r="C56" s="64">
        <v>18</v>
      </c>
      <c r="D56" s="64">
        <f>174722/12</f>
        <v>14560.166666666666</v>
      </c>
      <c r="E56" s="64">
        <v>18</v>
      </c>
      <c r="F56" s="64">
        <f>174722/12</f>
        <v>14560.166666666666</v>
      </c>
    </row>
    <row r="57" spans="1:6" x14ac:dyDescent="0.2">
      <c r="A57" s="62"/>
      <c r="B57" s="63"/>
      <c r="C57" s="64"/>
      <c r="D57" s="64"/>
      <c r="E57" s="64"/>
      <c r="F57" s="64"/>
    </row>
    <row r="58" spans="1:6" s="61" customFormat="1" x14ac:dyDescent="0.2">
      <c r="A58" s="58" t="s">
        <v>332</v>
      </c>
      <c r="B58" s="59" t="s">
        <v>333</v>
      </c>
      <c r="C58" s="65">
        <f t="shared" ref="C58:F58" si="8">SUM(C59,C61)</f>
        <v>56</v>
      </c>
      <c r="D58" s="65">
        <f t="shared" si="8"/>
        <v>61321.166666666664</v>
      </c>
      <c r="E58" s="65">
        <f t="shared" si="8"/>
        <v>56</v>
      </c>
      <c r="F58" s="65">
        <f t="shared" si="8"/>
        <v>61321.166666666664</v>
      </c>
    </row>
    <row r="59" spans="1:6" x14ac:dyDescent="0.2">
      <c r="A59" s="62">
        <v>1</v>
      </c>
      <c r="B59" s="63" t="s">
        <v>334</v>
      </c>
      <c r="C59" s="64">
        <f t="shared" ref="C59:D59" si="9">SUM(C60:C60)</f>
        <v>6</v>
      </c>
      <c r="D59" s="64">
        <f t="shared" si="9"/>
        <v>6916.666666666667</v>
      </c>
      <c r="E59" s="64">
        <f t="shared" ref="E59:F59" si="10">SUM(E60:E60)</f>
        <v>6</v>
      </c>
      <c r="F59" s="64">
        <f t="shared" si="10"/>
        <v>6916.666666666667</v>
      </c>
    </row>
    <row r="60" spans="1:6" x14ac:dyDescent="0.2">
      <c r="A60" s="62" t="s">
        <v>320</v>
      </c>
      <c r="B60" s="63" t="s">
        <v>335</v>
      </c>
      <c r="C60" s="64">
        <v>6</v>
      </c>
      <c r="D60" s="64">
        <f>83000/12</f>
        <v>6916.666666666667</v>
      </c>
      <c r="E60" s="64">
        <v>6</v>
      </c>
      <c r="F60" s="64">
        <f>83000/12</f>
        <v>6916.666666666667</v>
      </c>
    </row>
    <row r="61" spans="1:6" x14ac:dyDescent="0.2">
      <c r="A61" s="62">
        <v>2</v>
      </c>
      <c r="B61" s="63" t="s">
        <v>336</v>
      </c>
      <c r="C61" s="64">
        <f>SUM(C62:C65)</f>
        <v>50</v>
      </c>
      <c r="D61" s="64">
        <f t="shared" ref="D61" si="11">SUM(D62:D65)</f>
        <v>54404.5</v>
      </c>
      <c r="E61" s="64">
        <f>SUM(E62:E65)</f>
        <v>50</v>
      </c>
      <c r="F61" s="64">
        <f t="shared" ref="F61" si="12">SUM(F62:F65)</f>
        <v>54404.5</v>
      </c>
    </row>
    <row r="62" spans="1:6" x14ac:dyDescent="0.2">
      <c r="A62" s="62" t="s">
        <v>337</v>
      </c>
      <c r="B62" s="63" t="s">
        <v>338</v>
      </c>
      <c r="C62" s="64">
        <v>7</v>
      </c>
      <c r="D62" s="64">
        <f>99852/12</f>
        <v>8321</v>
      </c>
      <c r="E62" s="64">
        <v>7</v>
      </c>
      <c r="F62" s="64">
        <f>99852/12</f>
        <v>8321</v>
      </c>
    </row>
    <row r="63" spans="1:6" x14ac:dyDescent="0.2">
      <c r="A63" s="62" t="s">
        <v>339</v>
      </c>
      <c r="B63" s="63" t="s">
        <v>340</v>
      </c>
      <c r="C63" s="64">
        <f>14+1+4-1</f>
        <v>18</v>
      </c>
      <c r="D63" s="64">
        <f>(165732+12840+42354)/12</f>
        <v>18410.5</v>
      </c>
      <c r="E63" s="64">
        <f>14+1+4-1</f>
        <v>18</v>
      </c>
      <c r="F63" s="64">
        <f>(165732+12840+42354)/12</f>
        <v>18410.5</v>
      </c>
    </row>
    <row r="64" spans="1:6" x14ac:dyDescent="0.2">
      <c r="A64" s="62" t="s">
        <v>341</v>
      </c>
      <c r="B64" s="63" t="s">
        <v>342</v>
      </c>
      <c r="C64" s="64">
        <v>7</v>
      </c>
      <c r="D64" s="64">
        <f>112100/12</f>
        <v>9341.6666666666661</v>
      </c>
      <c r="E64" s="64">
        <v>7</v>
      </c>
      <c r="F64" s="64">
        <f>112100/12</f>
        <v>9341.6666666666661</v>
      </c>
    </row>
    <row r="65" spans="1:6" x14ac:dyDescent="0.2">
      <c r="A65" s="62" t="s">
        <v>343</v>
      </c>
      <c r="B65" s="63" t="s">
        <v>344</v>
      </c>
      <c r="C65" s="64">
        <v>18</v>
      </c>
      <c r="D65" s="64">
        <f>219976/12</f>
        <v>18331.333333333332</v>
      </c>
      <c r="E65" s="64">
        <v>18</v>
      </c>
      <c r="F65" s="64">
        <f>219976/12</f>
        <v>18331.333333333332</v>
      </c>
    </row>
    <row r="66" spans="1:6" s="61" customFormat="1" x14ac:dyDescent="0.2">
      <c r="A66" s="58"/>
      <c r="B66" s="59" t="s">
        <v>345</v>
      </c>
      <c r="C66" s="65"/>
      <c r="D66" s="65"/>
      <c r="E66" s="65"/>
      <c r="F66" s="65"/>
    </row>
    <row r="67" spans="1:6" s="61" customFormat="1" x14ac:dyDescent="0.2">
      <c r="A67" s="58"/>
      <c r="B67" s="59"/>
      <c r="C67" s="65"/>
      <c r="D67" s="65"/>
      <c r="E67" s="65"/>
      <c r="F67" s="65"/>
    </row>
    <row r="68" spans="1:6" s="61" customFormat="1" x14ac:dyDescent="0.2">
      <c r="A68" s="58" t="s">
        <v>294</v>
      </c>
      <c r="B68" s="59" t="s">
        <v>295</v>
      </c>
      <c r="C68" s="65">
        <v>144</v>
      </c>
      <c r="D68" s="65">
        <f>1879896/12</f>
        <v>156658</v>
      </c>
      <c r="E68" s="65">
        <v>144</v>
      </c>
      <c r="F68" s="65">
        <f>1879896/12</f>
        <v>156658</v>
      </c>
    </row>
    <row r="69" spans="1:6" s="61" customFormat="1" x14ac:dyDescent="0.2">
      <c r="A69" s="58"/>
      <c r="B69" s="59"/>
      <c r="C69" s="65"/>
      <c r="D69" s="65"/>
      <c r="E69" s="65"/>
      <c r="F69" s="65"/>
    </row>
    <row r="70" spans="1:6" s="61" customFormat="1" x14ac:dyDescent="0.2">
      <c r="A70" s="58" t="s">
        <v>315</v>
      </c>
      <c r="B70" s="59" t="s">
        <v>316</v>
      </c>
      <c r="C70" s="65">
        <v>1</v>
      </c>
      <c r="D70" s="65">
        <f>14184/12</f>
        <v>1182</v>
      </c>
      <c r="E70" s="65">
        <v>1</v>
      </c>
      <c r="F70" s="65">
        <f>14184/12</f>
        <v>1182</v>
      </c>
    </row>
    <row r="71" spans="1:6" s="61" customFormat="1" x14ac:dyDescent="0.2">
      <c r="A71" s="58"/>
      <c r="B71" s="59"/>
      <c r="C71" s="65"/>
      <c r="D71" s="65"/>
      <c r="E71" s="65"/>
      <c r="F71" s="65"/>
    </row>
    <row r="72" spans="1:6" s="61" customFormat="1" x14ac:dyDescent="0.2">
      <c r="A72" s="58" t="s">
        <v>346</v>
      </c>
      <c r="B72" s="59" t="s">
        <v>311</v>
      </c>
      <c r="C72" s="65">
        <f>2+8</f>
        <v>10</v>
      </c>
      <c r="D72" s="65">
        <f>132650/12</f>
        <v>11054.166666666666</v>
      </c>
      <c r="E72" s="65">
        <f>2+8</f>
        <v>10</v>
      </c>
      <c r="F72" s="65">
        <f>132650/12</f>
        <v>11054.166666666666</v>
      </c>
    </row>
    <row r="73" spans="1:6" s="61" customFormat="1" x14ac:dyDescent="0.2">
      <c r="A73" s="58"/>
      <c r="B73" s="59"/>
      <c r="C73" s="65"/>
      <c r="D73" s="65"/>
      <c r="E73" s="65"/>
      <c r="F73" s="65"/>
    </row>
    <row r="74" spans="1:6" s="61" customFormat="1" x14ac:dyDescent="0.2">
      <c r="A74" s="58"/>
      <c r="B74" s="59" t="s">
        <v>347</v>
      </c>
      <c r="C74" s="65"/>
      <c r="D74" s="65"/>
      <c r="E74" s="65"/>
      <c r="F74" s="65"/>
    </row>
    <row r="75" spans="1:6" x14ac:dyDescent="0.2">
      <c r="A75" s="62">
        <v>1</v>
      </c>
      <c r="B75" s="63" t="s">
        <v>348</v>
      </c>
      <c r="C75" s="64">
        <v>3</v>
      </c>
      <c r="D75" s="64">
        <f>34932/12</f>
        <v>2911</v>
      </c>
      <c r="E75" s="64">
        <v>3</v>
      </c>
      <c r="F75" s="64">
        <f>34932/12</f>
        <v>2911</v>
      </c>
    </row>
    <row r="77" spans="1:6" x14ac:dyDescent="0.2">
      <c r="D77" s="68"/>
      <c r="F77" s="68"/>
    </row>
    <row r="78" spans="1:6" x14ac:dyDescent="0.2">
      <c r="B78" s="51" t="s">
        <v>349</v>
      </c>
    </row>
    <row r="82" spans="1:6" x14ac:dyDescent="0.2">
      <c r="A82" s="69"/>
    </row>
    <row r="83" spans="1:6" x14ac:dyDescent="0.2">
      <c r="A83" s="70"/>
      <c r="B83" s="71"/>
    </row>
    <row r="84" spans="1:6" s="50" customFormat="1" ht="15.75" x14ac:dyDescent="0.25">
      <c r="A84" s="2" t="s">
        <v>351</v>
      </c>
      <c r="B84" s="72"/>
      <c r="C84" s="73"/>
      <c r="D84" s="73"/>
      <c r="E84" s="73"/>
      <c r="F84" s="73"/>
    </row>
    <row r="85" spans="1:6" s="50" customFormat="1" ht="15.75" x14ac:dyDescent="0.25">
      <c r="A85" s="2" t="s">
        <v>352</v>
      </c>
      <c r="C85" s="73"/>
      <c r="D85" s="73"/>
      <c r="E85" s="73"/>
      <c r="F85" s="73"/>
    </row>
    <row r="86" spans="1:6" s="50" customFormat="1" ht="15.75" x14ac:dyDescent="0.25">
      <c r="A86" s="2" t="s">
        <v>0</v>
      </c>
      <c r="C86" s="73"/>
      <c r="D86" s="75"/>
      <c r="E86" s="73"/>
      <c r="F86" s="75"/>
    </row>
    <row r="87" spans="1:6" s="50" customFormat="1" x14ac:dyDescent="0.2">
      <c r="A87" s="70"/>
      <c r="C87" s="73"/>
      <c r="D87" s="73"/>
      <c r="E87" s="73"/>
      <c r="F87" s="73"/>
    </row>
    <row r="88" spans="1:6" s="71" customFormat="1" x14ac:dyDescent="0.2">
      <c r="A88" s="70"/>
    </row>
    <row r="89" spans="1:6" s="72" customFormat="1" x14ac:dyDescent="0.2">
      <c r="A89" s="69"/>
    </row>
    <row r="90" spans="1:6" s="72" customFormat="1" x14ac:dyDescent="0.2">
      <c r="A90" s="70"/>
    </row>
    <row r="91" spans="1:6" s="50" customFormat="1" x14ac:dyDescent="0.2">
      <c r="A91" s="74"/>
      <c r="C91" s="48"/>
      <c r="D91" s="48"/>
      <c r="E91" s="48"/>
      <c r="F91" s="48"/>
    </row>
    <row r="92" spans="1:6" s="76" customFormat="1" x14ac:dyDescent="0.2">
      <c r="A92" s="69"/>
      <c r="C92" s="77"/>
      <c r="D92" s="78"/>
      <c r="E92" s="77"/>
      <c r="F92" s="78"/>
    </row>
    <row r="93" spans="1:6" x14ac:dyDescent="0.2">
      <c r="A93" s="70"/>
    </row>
    <row r="94" spans="1:6" s="80" customFormat="1" x14ac:dyDescent="0.2">
      <c r="A94" s="79"/>
    </row>
    <row r="95" spans="1:6" s="76" customFormat="1" x14ac:dyDescent="0.2">
      <c r="A95" s="81"/>
      <c r="B95" s="82"/>
      <c r="C95" s="82"/>
      <c r="D95" s="82"/>
      <c r="E95" s="82"/>
      <c r="F95" s="82"/>
    </row>
    <row r="96" spans="1:6" s="50" customFormat="1" x14ac:dyDescent="0.2">
      <c r="A96" s="81"/>
      <c r="B96" s="83"/>
      <c r="C96" s="83"/>
      <c r="D96" s="83"/>
      <c r="E96" s="83"/>
      <c r="F96" s="83"/>
    </row>
    <row r="97" spans="1:1" s="84" customFormat="1" x14ac:dyDescent="0.2">
      <c r="A97" s="81"/>
    </row>
    <row r="98" spans="1:1" s="84" customFormat="1" x14ac:dyDescent="0.2">
      <c r="A98" s="85"/>
    </row>
    <row r="99" spans="1:1" x14ac:dyDescent="0.2">
      <c r="A99" s="47"/>
    </row>
    <row r="100" spans="1:1" x14ac:dyDescent="0.2">
      <c r="A100" s="86"/>
    </row>
    <row r="101" spans="1:1" x14ac:dyDescent="0.2">
      <c r="A101" s="47"/>
    </row>
    <row r="102" spans="1:1" x14ac:dyDescent="0.2">
      <c r="A102" s="44"/>
    </row>
    <row r="103" spans="1:1" x14ac:dyDescent="0.2">
      <c r="A103" s="44"/>
    </row>
    <row r="104" spans="1:1" x14ac:dyDescent="0.2">
      <c r="A104" s="47"/>
    </row>
    <row r="105" spans="1:1" x14ac:dyDescent="0.2">
      <c r="A105" s="44"/>
    </row>
    <row r="106" spans="1:1" x14ac:dyDescent="0.2">
      <c r="A106" s="44"/>
    </row>
    <row r="107" spans="1:1" x14ac:dyDescent="0.2">
      <c r="A107" s="47"/>
    </row>
    <row r="108" spans="1:1" x14ac:dyDescent="0.2">
      <c r="A108" s="44"/>
    </row>
    <row r="110" spans="1:1" x14ac:dyDescent="0.2">
      <c r="A110" s="86"/>
    </row>
    <row r="111" spans="1:1" x14ac:dyDescent="0.2">
      <c r="A111" s="86"/>
    </row>
    <row r="112" spans="1:1" x14ac:dyDescent="0.2">
      <c r="A112" s="86"/>
    </row>
    <row r="113" spans="1:1" x14ac:dyDescent="0.2">
      <c r="A113" s="86"/>
    </row>
  </sheetData>
  <mergeCells count="8">
    <mergeCell ref="C1:D1"/>
    <mergeCell ref="C8:D8"/>
    <mergeCell ref="E8:F8"/>
    <mergeCell ref="C9:D9"/>
    <mergeCell ref="E9:F9"/>
    <mergeCell ref="A6:F6"/>
    <mergeCell ref="A5:F5"/>
    <mergeCell ref="A3:F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2" fitToWidth="0" orientation="portrait" r:id="rId1"/>
  <rowBreaks count="1" manualBreakCount="1">
    <brk id="6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Pril1_30042021 </vt:lpstr>
      <vt:lpstr>Pril2-30042021</vt:lpstr>
      <vt:lpstr>'Pril1_30042021 '!Печат_заглавия</vt:lpstr>
      <vt:lpstr>'Pril2-30042021'!Печат_заглавия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2021-05-28T11:21:24Z</cp:lastPrinted>
  <dcterms:created xsi:type="dcterms:W3CDTF">2021-05-14T08:18:38Z</dcterms:created>
  <dcterms:modified xsi:type="dcterms:W3CDTF">2021-06-01T06:36:20Z</dcterms:modified>
</cp:coreProperties>
</file>