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udget_c\Budget_2020\ZaVTOBS\30092020\"/>
    </mc:Choice>
  </mc:AlternateContent>
  <bookViews>
    <workbookView xWindow="0" yWindow="0" windowWidth="28800" windowHeight="12435" activeTab="1"/>
  </bookViews>
  <sheets>
    <sheet name="30092020" sheetId="1" r:id="rId1"/>
    <sheet name="ИП 30092020" sheetId="2" r:id="rId2"/>
    <sheet name="Pril2-30092020" sheetId="3" r:id="rId3"/>
    <sheet name="Pril3-Kmet" sheetId="4" r:id="rId4"/>
    <sheet name="Pril4-Predsedatel" sheetId="5" r:id="rId5"/>
  </sheets>
  <externalReferences>
    <externalReference r:id="rId6"/>
    <externalReference r:id="rId7"/>
  </externalReferences>
  <definedNames>
    <definedName name="_xlnm._FilterDatabase" localSheetId="0" hidden="1">'30092020'!$E$1:$E$201</definedName>
    <definedName name="_xlnm._FilterDatabase" localSheetId="1" hidden="1">'ИП 30092020'!$A$1:$XCA$468</definedName>
    <definedName name="GROUPS" localSheetId="0">[1]Groups!$A$1:$A$27</definedName>
    <definedName name="GROUPS" localSheetId="1">[2]Groups!$A$1:$A$27</definedName>
    <definedName name="GROUPS">[1]Groups!$A$1:$A$27</definedName>
    <definedName name="GROUPS2" localSheetId="0">[1]Groups!$A$1:$B$27</definedName>
    <definedName name="GROUPS2" localSheetId="1">[2]Groups!$A$1:$B$27</definedName>
    <definedName name="GROUPS2">[1]Groups!$A$1:$B$27</definedName>
    <definedName name="OP_LIST" localSheetId="0">[1]list!$A$281:$A$304</definedName>
    <definedName name="OP_LIST" localSheetId="1">[2]list!$A$281:$A$304</definedName>
    <definedName name="OP_LIST">[1]list!$A$281:$A$304</definedName>
    <definedName name="OP_LIST2" localSheetId="0">[1]list!$A$281:$B$304</definedName>
    <definedName name="OP_LIST2" localSheetId="1">[2]list!$A$281:$B$304</definedName>
    <definedName name="OP_LIST2">[1]list!$A$281:$B$304</definedName>
    <definedName name="PRBK" localSheetId="0">[1]list!$A$421:$B$709</definedName>
    <definedName name="PRBK" localSheetId="1">[2]list!$A$421:$B$709</definedName>
    <definedName name="PRBK">[1]list!$A$421:$B$709</definedName>
    <definedName name="_xlnm.Print_Titles" localSheetId="2">'Pril2-30092020'!$9:$10</definedName>
    <definedName name="_xlnm.Print_Titles" localSheetId="1">'ИП 30092020'!$7:$8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14" i="2" l="1"/>
  <c r="Y14" i="2"/>
  <c r="V14" i="2"/>
  <c r="S14" i="2"/>
  <c r="P14" i="2"/>
  <c r="M14" i="2"/>
  <c r="J14" i="2"/>
  <c r="F14" i="2"/>
  <c r="C14" i="2" s="1"/>
  <c r="B14" i="2"/>
  <c r="AB13" i="2"/>
  <c r="Y13" i="2"/>
  <c r="V13" i="2"/>
  <c r="S13" i="2"/>
  <c r="P13" i="2"/>
  <c r="M13" i="2"/>
  <c r="D13" i="2" s="1"/>
  <c r="J13" i="2"/>
  <c r="G13" i="2"/>
  <c r="C13" i="2"/>
  <c r="B13" i="2"/>
  <c r="AA12" i="2"/>
  <c r="AB12" i="2" s="1"/>
  <c r="Z12" i="2"/>
  <c r="Z11" i="2" s="1"/>
  <c r="Z10" i="2" s="1"/>
  <c r="Z9" i="2" s="1"/>
  <c r="X12" i="2"/>
  <c r="Y12" i="2" s="1"/>
  <c r="W12" i="2"/>
  <c r="W11" i="2" s="1"/>
  <c r="W10" i="2" s="1"/>
  <c r="W9" i="2" s="1"/>
  <c r="V12" i="2"/>
  <c r="U12" i="2"/>
  <c r="T12" i="2"/>
  <c r="T11" i="2" s="1"/>
  <c r="T10" i="2" s="1"/>
  <c r="T9" i="2" s="1"/>
  <c r="R12" i="2"/>
  <c r="S12" i="2" s="1"/>
  <c r="Q12" i="2"/>
  <c r="O12" i="2"/>
  <c r="P12" i="2" s="1"/>
  <c r="N12" i="2"/>
  <c r="N11" i="2" s="1"/>
  <c r="N10" i="2" s="1"/>
  <c r="N9" i="2" s="1"/>
  <c r="L12" i="2"/>
  <c r="M12" i="2" s="1"/>
  <c r="K12" i="2"/>
  <c r="K11" i="2" s="1"/>
  <c r="K10" i="2" s="1"/>
  <c r="K9" i="2" s="1"/>
  <c r="J12" i="2"/>
  <c r="I12" i="2"/>
  <c r="H12" i="2"/>
  <c r="H11" i="2" s="1"/>
  <c r="H10" i="2" s="1"/>
  <c r="H9" i="2" s="1"/>
  <c r="F12" i="2"/>
  <c r="G12" i="2" s="1"/>
  <c r="E12" i="2"/>
  <c r="B12" i="2"/>
  <c r="U11" i="2"/>
  <c r="Q11" i="2"/>
  <c r="Q10" i="2" s="1"/>
  <c r="Q9" i="2" s="1"/>
  <c r="I11" i="2"/>
  <c r="J11" i="2" s="1"/>
  <c r="E11" i="2"/>
  <c r="B11" i="2" s="1"/>
  <c r="D12" i="2" l="1"/>
  <c r="V11" i="2"/>
  <c r="E10" i="2"/>
  <c r="I10" i="2"/>
  <c r="R11" i="2"/>
  <c r="O11" i="2"/>
  <c r="AA11" i="2"/>
  <c r="G14" i="2"/>
  <c r="D14" i="2" s="1"/>
  <c r="L11" i="2"/>
  <c r="X11" i="2"/>
  <c r="U10" i="2"/>
  <c r="F11" i="2"/>
  <c r="C12" i="2"/>
  <c r="Y11" i="2" l="1"/>
  <c r="X10" i="2"/>
  <c r="P11" i="2"/>
  <c r="O10" i="2"/>
  <c r="M11" i="2"/>
  <c r="L10" i="2"/>
  <c r="S11" i="2"/>
  <c r="R10" i="2"/>
  <c r="G11" i="2"/>
  <c r="D11" i="2" s="1"/>
  <c r="C11" i="2"/>
  <c r="F10" i="2"/>
  <c r="J10" i="2"/>
  <c r="I9" i="2"/>
  <c r="J9" i="2" s="1"/>
  <c r="V10" i="2"/>
  <c r="U9" i="2"/>
  <c r="V9" i="2" s="1"/>
  <c r="AB11" i="2"/>
  <c r="AA10" i="2"/>
  <c r="B10" i="2"/>
  <c r="E9" i="2"/>
  <c r="B9" i="2" s="1"/>
  <c r="M10" i="2" l="1"/>
  <c r="L9" i="2"/>
  <c r="M9" i="2" s="1"/>
  <c r="Y10" i="2"/>
  <c r="X9" i="2"/>
  <c r="Y9" i="2" s="1"/>
  <c r="AA9" i="2"/>
  <c r="AB9" i="2" s="1"/>
  <c r="AB10" i="2"/>
  <c r="S10" i="2"/>
  <c r="R9" i="2"/>
  <c r="S9" i="2" s="1"/>
  <c r="P10" i="2"/>
  <c r="O9" i="2"/>
  <c r="P9" i="2" s="1"/>
  <c r="G10" i="2"/>
  <c r="C10" i="2"/>
  <c r="F9" i="2"/>
  <c r="C9" i="2" l="1"/>
  <c r="G9" i="2"/>
  <c r="D9" i="2" s="1"/>
  <c r="D10" i="2"/>
  <c r="C22" i="5" l="1"/>
  <c r="C28" i="5" s="1"/>
  <c r="C18" i="4"/>
  <c r="C21" i="4" s="1"/>
  <c r="L67" i="3"/>
  <c r="J67" i="3"/>
  <c r="H67" i="3"/>
  <c r="F67" i="3"/>
  <c r="D67" i="3"/>
  <c r="L65" i="3"/>
  <c r="K65" i="3"/>
  <c r="J65" i="3"/>
  <c r="I65" i="3"/>
  <c r="H65" i="3"/>
  <c r="G65" i="3"/>
  <c r="F65" i="3"/>
  <c r="E65" i="3"/>
  <c r="D65" i="3"/>
  <c r="C65" i="3"/>
  <c r="L64" i="3"/>
  <c r="J64" i="3"/>
  <c r="H64" i="3"/>
  <c r="F64" i="3"/>
  <c r="D64" i="3"/>
  <c r="L63" i="3"/>
  <c r="J63" i="3"/>
  <c r="H63" i="3"/>
  <c r="F63" i="3"/>
  <c r="D63" i="3"/>
  <c r="L61" i="3"/>
  <c r="J61" i="3"/>
  <c r="H61" i="3"/>
  <c r="F61" i="3"/>
  <c r="D61" i="3"/>
  <c r="L60" i="3"/>
  <c r="J60" i="3"/>
  <c r="H60" i="3"/>
  <c r="F60" i="3"/>
  <c r="D60" i="3"/>
  <c r="L59" i="3"/>
  <c r="K59" i="3"/>
  <c r="K57" i="3" s="1"/>
  <c r="J59" i="3"/>
  <c r="J57" i="3" s="1"/>
  <c r="I59" i="3"/>
  <c r="H59" i="3"/>
  <c r="G59" i="3"/>
  <c r="G57" i="3" s="1"/>
  <c r="F59" i="3"/>
  <c r="F57" i="3" s="1"/>
  <c r="E59" i="3"/>
  <c r="D59" i="3"/>
  <c r="C59" i="3"/>
  <c r="C57" i="3" s="1"/>
  <c r="L58" i="3"/>
  <c r="L57" i="3" s="1"/>
  <c r="J58" i="3"/>
  <c r="H58" i="3"/>
  <c r="F58" i="3"/>
  <c r="D58" i="3"/>
  <c r="D57" i="3" s="1"/>
  <c r="I57" i="3"/>
  <c r="E57" i="3"/>
  <c r="L56" i="3"/>
  <c r="J56" i="3"/>
  <c r="J55" i="3" s="1"/>
  <c r="J54" i="3" s="1"/>
  <c r="H56" i="3"/>
  <c r="H55" i="3" s="1"/>
  <c r="F56" i="3"/>
  <c r="F55" i="3" s="1"/>
  <c r="D56" i="3"/>
  <c r="L55" i="3"/>
  <c r="L54" i="3" s="1"/>
  <c r="K55" i="3"/>
  <c r="I55" i="3"/>
  <c r="I54" i="3" s="1"/>
  <c r="G55" i="3"/>
  <c r="E55" i="3"/>
  <c r="D55" i="3"/>
  <c r="C55" i="3"/>
  <c r="L52" i="3"/>
  <c r="J52" i="3"/>
  <c r="H52" i="3"/>
  <c r="F52" i="3"/>
  <c r="D52" i="3"/>
  <c r="L51" i="3"/>
  <c r="J51" i="3"/>
  <c r="H51" i="3"/>
  <c r="F51" i="3"/>
  <c r="D51" i="3"/>
  <c r="L50" i="3"/>
  <c r="J50" i="3"/>
  <c r="H50" i="3"/>
  <c r="H48" i="3" s="1"/>
  <c r="F50" i="3"/>
  <c r="D50" i="3"/>
  <c r="L49" i="3"/>
  <c r="J49" i="3"/>
  <c r="H49" i="3"/>
  <c r="F49" i="3"/>
  <c r="D49" i="3"/>
  <c r="K48" i="3"/>
  <c r="I48" i="3"/>
  <c r="G48" i="3"/>
  <c r="E48" i="3"/>
  <c r="C48" i="3"/>
  <c r="L46" i="3"/>
  <c r="J46" i="3"/>
  <c r="H46" i="3"/>
  <c r="F46" i="3"/>
  <c r="D46" i="3"/>
  <c r="L45" i="3"/>
  <c r="J45" i="3"/>
  <c r="J44" i="3" s="1"/>
  <c r="H45" i="3"/>
  <c r="F45" i="3"/>
  <c r="D45" i="3"/>
  <c r="L44" i="3"/>
  <c r="K44" i="3"/>
  <c r="I44" i="3"/>
  <c r="G44" i="3"/>
  <c r="G42" i="3" s="1"/>
  <c r="F44" i="3"/>
  <c r="E44" i="3"/>
  <c r="D44" i="3"/>
  <c r="C44" i="3"/>
  <c r="K42" i="3"/>
  <c r="L40" i="3"/>
  <c r="K40" i="3"/>
  <c r="J40" i="3"/>
  <c r="I40" i="3"/>
  <c r="H40" i="3"/>
  <c r="G40" i="3"/>
  <c r="F40" i="3"/>
  <c r="E40" i="3"/>
  <c r="D40" i="3"/>
  <c r="C40" i="3"/>
  <c r="L38" i="3"/>
  <c r="K38" i="3"/>
  <c r="J38" i="3"/>
  <c r="I38" i="3"/>
  <c r="H38" i="3"/>
  <c r="G38" i="3"/>
  <c r="F38" i="3"/>
  <c r="E38" i="3"/>
  <c r="D38" i="3"/>
  <c r="C38" i="3"/>
  <c r="L37" i="3"/>
  <c r="K37" i="3"/>
  <c r="J37" i="3"/>
  <c r="I37" i="3"/>
  <c r="H37" i="3"/>
  <c r="G37" i="3"/>
  <c r="F37" i="3"/>
  <c r="E37" i="3"/>
  <c r="D37" i="3"/>
  <c r="C37" i="3"/>
  <c r="L36" i="3"/>
  <c r="K36" i="3"/>
  <c r="J36" i="3"/>
  <c r="I36" i="3"/>
  <c r="H36" i="3"/>
  <c r="G36" i="3"/>
  <c r="F36" i="3"/>
  <c r="E36" i="3"/>
  <c r="D36" i="3"/>
  <c r="C36" i="3"/>
  <c r="L32" i="3"/>
  <c r="K32" i="3"/>
  <c r="J32" i="3"/>
  <c r="I32" i="3"/>
  <c r="H32" i="3"/>
  <c r="G32" i="3"/>
  <c r="F32" i="3"/>
  <c r="E32" i="3"/>
  <c r="D32" i="3"/>
  <c r="C32" i="3"/>
  <c r="K30" i="3"/>
  <c r="I30" i="3"/>
  <c r="G30" i="3"/>
  <c r="E30" i="3"/>
  <c r="C30" i="3"/>
  <c r="L29" i="3"/>
  <c r="K29" i="3"/>
  <c r="J29" i="3"/>
  <c r="I29" i="3"/>
  <c r="H29" i="3"/>
  <c r="F29" i="3"/>
  <c r="D29" i="3"/>
  <c r="L27" i="3"/>
  <c r="J27" i="3"/>
  <c r="H27" i="3"/>
  <c r="F27" i="3"/>
  <c r="D27" i="3"/>
  <c r="L26" i="3"/>
  <c r="L22" i="3" s="1"/>
  <c r="J26" i="3"/>
  <c r="H26" i="3"/>
  <c r="F26" i="3"/>
  <c r="D26" i="3"/>
  <c r="L25" i="3"/>
  <c r="K25" i="3"/>
  <c r="J25" i="3"/>
  <c r="H25" i="3"/>
  <c r="F25" i="3"/>
  <c r="D25" i="3"/>
  <c r="L24" i="3"/>
  <c r="K24" i="3"/>
  <c r="J24" i="3"/>
  <c r="I24" i="3"/>
  <c r="H24" i="3"/>
  <c r="G24" i="3"/>
  <c r="G22" i="3" s="1"/>
  <c r="F24" i="3"/>
  <c r="E24" i="3"/>
  <c r="E22" i="3" s="1"/>
  <c r="D24" i="3"/>
  <c r="C24" i="3"/>
  <c r="C22" i="3" s="1"/>
  <c r="I22" i="3"/>
  <c r="L20" i="3"/>
  <c r="J20" i="3"/>
  <c r="H20" i="3"/>
  <c r="F20" i="3"/>
  <c r="D20" i="3"/>
  <c r="L18" i="3"/>
  <c r="K18" i="3"/>
  <c r="J18" i="3"/>
  <c r="I18" i="3"/>
  <c r="H18" i="3"/>
  <c r="G18" i="3"/>
  <c r="F18" i="3"/>
  <c r="E18" i="3"/>
  <c r="D18" i="3"/>
  <c r="C18" i="3"/>
  <c r="L16" i="3"/>
  <c r="K16" i="3"/>
  <c r="J16" i="3"/>
  <c r="I16" i="3"/>
  <c r="H16" i="3"/>
  <c r="G16" i="3"/>
  <c r="F16" i="3"/>
  <c r="E16" i="3"/>
  <c r="D16" i="3"/>
  <c r="C16" i="3"/>
  <c r="L14" i="3"/>
  <c r="K14" i="3"/>
  <c r="J14" i="3"/>
  <c r="I14" i="3"/>
  <c r="H14" i="3"/>
  <c r="G14" i="3"/>
  <c r="F14" i="3"/>
  <c r="E14" i="3"/>
  <c r="D14" i="3"/>
  <c r="C14" i="3"/>
  <c r="F156" i="1"/>
  <c r="E152" i="1"/>
  <c r="E149" i="1"/>
  <c r="F148" i="1" s="1"/>
  <c r="E145" i="1"/>
  <c r="F144" i="1" s="1"/>
  <c r="E140" i="1"/>
  <c r="F136" i="1" s="1"/>
  <c r="E137" i="1"/>
  <c r="F131" i="1"/>
  <c r="E128" i="1"/>
  <c r="F126" i="1" s="1"/>
  <c r="F121" i="1"/>
  <c r="E113" i="1"/>
  <c r="F112" i="1" s="1"/>
  <c r="F108" i="1"/>
  <c r="E105" i="1"/>
  <c r="F103" i="1" s="1"/>
  <c r="E96" i="1"/>
  <c r="F95" i="1" s="1"/>
  <c r="E91" i="1"/>
  <c r="F89" i="1" s="1"/>
  <c r="F85" i="1"/>
  <c r="F80" i="1"/>
  <c r="F69" i="1"/>
  <c r="F68" i="1" s="1"/>
  <c r="F72" i="1" s="1"/>
  <c r="F63" i="1"/>
  <c r="F61" i="1"/>
  <c r="F49" i="1"/>
  <c r="F46" i="1"/>
  <c r="F41" i="1"/>
  <c r="F43" i="1" s="1"/>
  <c r="F35" i="1"/>
  <c r="F34" i="1" s="1"/>
  <c r="F32" i="1"/>
  <c r="F31" i="1" s="1"/>
  <c r="F29" i="1"/>
  <c r="F28" i="1" s="1"/>
  <c r="F26" i="1"/>
  <c r="F25" i="1" s="1"/>
  <c r="F23" i="1"/>
  <c r="F22" i="1" s="1"/>
  <c r="C42" i="3" l="1"/>
  <c r="D48" i="3"/>
  <c r="L48" i="3"/>
  <c r="L42" i="3" s="1"/>
  <c r="K54" i="3"/>
  <c r="H57" i="3"/>
  <c r="H54" i="3" s="1"/>
  <c r="D22" i="3"/>
  <c r="H22" i="3"/>
  <c r="J22" i="3"/>
  <c r="E42" i="3"/>
  <c r="H44" i="3"/>
  <c r="H42" i="3" s="1"/>
  <c r="E54" i="3"/>
  <c r="F54" i="3"/>
  <c r="F22" i="3"/>
  <c r="G54" i="3"/>
  <c r="K22" i="3"/>
  <c r="D42" i="3"/>
  <c r="C54" i="3"/>
  <c r="I42" i="3"/>
  <c r="J48" i="3"/>
  <c r="F48" i="3"/>
  <c r="F42" i="3" s="1"/>
  <c r="F60" i="1"/>
  <c r="F65" i="1" s="1"/>
  <c r="F66" i="1" s="1"/>
  <c r="F74" i="1" s="1"/>
  <c r="F45" i="1"/>
  <c r="F52" i="1" s="1"/>
  <c r="F37" i="1"/>
  <c r="F38" i="1" s="1"/>
  <c r="F99" i="1"/>
  <c r="F118" i="1"/>
  <c r="F159" i="1"/>
  <c r="J42" i="3"/>
  <c r="D54" i="3"/>
  <c r="F54" i="1" l="1"/>
  <c r="F76" i="1" s="1"/>
  <c r="F162" i="1"/>
  <c r="F164" i="1" s="1"/>
</calcChain>
</file>

<file path=xl/comments1.xml><?xml version="1.0" encoding="utf-8"?>
<comments xmlns="http://schemas.openxmlformats.org/spreadsheetml/2006/main">
  <authors>
    <author>Diana Gavrailova</author>
    <author>Автор</author>
  </authors>
  <commentList>
    <comment ref="C39" authorId="0" shapeId="0">
      <text>
        <r>
          <rPr>
            <b/>
            <sz val="9"/>
            <color indexed="81"/>
            <rFont val="Segoe UI"/>
            <family val="2"/>
            <charset val="204"/>
          </rPr>
          <t>Diana Gavrailova:</t>
        </r>
        <r>
          <rPr>
            <sz val="9"/>
            <color indexed="81"/>
            <rFont val="Segoe UI"/>
            <family val="2"/>
            <charset val="204"/>
          </rPr>
          <t xml:space="preserve">
2760 лева са в бюджета на Кметство Дебелец за авторски надзор</t>
        </r>
      </text>
    </comment>
    <comment ref="Z237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2*22476 аванс технически проект платени през 2017 г., но невключени в искането. Трябва да се поискат в тази сума</t>
        </r>
      </text>
    </comment>
    <comment ref="AA237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2*22476 аванс технически проект платени през 2017 г., но невключени в искането. Трябва да се поискат в тази сума</t>
        </r>
      </text>
    </comment>
    <comment ref="B274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541 1098 - /-/14153 лв.
554 1098- /-/13847 лв.</t>
        </r>
      </text>
    </comment>
    <comment ref="B275" authorId="1" shapeId="0">
      <text>
        <r>
          <rPr>
            <b/>
            <sz val="9"/>
            <color indexed="81"/>
            <rFont val="Segoe UI"/>
            <family val="2"/>
            <charset val="204"/>
          </rPr>
          <t>Автор:</t>
        </r>
        <r>
          <rPr>
            <sz val="9"/>
            <color indexed="81"/>
            <rFont val="Segoe UI"/>
            <family val="2"/>
            <charset val="204"/>
          </rPr>
          <t xml:space="preserve">
526 1098 - /-/31497 лв.
550 1098- /-/503 лв.</t>
        </r>
      </text>
    </comment>
  </commentList>
</comments>
</file>

<file path=xl/comments2.xml><?xml version="1.0" encoding="utf-8"?>
<comments xmlns="http://schemas.openxmlformats.org/spreadsheetml/2006/main">
  <authors>
    <author>Krasimira Deneva</author>
  </authors>
  <commentList>
    <comment ref="C5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14-в.търново, 1-дебелец, 4
-килифарево</t>
        </r>
      </text>
    </comment>
    <comment ref="E5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14-в.търново, 1-дебелец, 4
-килифарево</t>
        </r>
      </text>
    </comment>
    <comment ref="G5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14-в.търново, 1-дебелец, 4
-килифарево</t>
        </r>
      </text>
    </comment>
    <comment ref="I5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14-в.търново, 1-дебелец, 4
-килифарево</t>
        </r>
      </text>
    </comment>
    <comment ref="K59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14-в.търново, 1-дебелец, 4
-килифарево</t>
        </r>
      </text>
    </comment>
    <comment ref="C6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E6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G6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I6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  <comment ref="K65" authorId="0" shapeId="0">
      <text>
        <r>
          <rPr>
            <b/>
            <sz val="9"/>
            <color indexed="81"/>
            <rFont val="Segoe UI"/>
            <family val="2"/>
            <charset val="204"/>
          </rPr>
          <t>Krasimira Deneva:</t>
        </r>
        <r>
          <rPr>
            <sz val="9"/>
            <color indexed="81"/>
            <rFont val="Segoe UI"/>
            <family val="2"/>
            <charset val="204"/>
          </rPr>
          <t xml:space="preserve">
2+8
</t>
        </r>
      </text>
    </comment>
  </commentList>
</comments>
</file>

<file path=xl/sharedStrings.xml><?xml version="1.0" encoding="utf-8"?>
<sst xmlns="http://schemas.openxmlformats.org/spreadsheetml/2006/main" count="810" uniqueCount="553">
  <si>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</si>
  <si>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</si>
  <si>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</si>
  <si>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</si>
  <si>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>На основание чл. 21, ал.1, т.6 и т. 23 от ЗМСМА, във връзка с Наредбата за командировките в страната</t>
  </si>
  <si>
    <t>и чл.124, ал.2 от Закона за публичните финанси, Великотърновски общински съвет реши:</t>
  </si>
  <si>
    <t xml:space="preserve">1. Утвърждава промените по приходната и разходната част на Бюджета към 30.09.2020 година </t>
  </si>
  <si>
    <t>на Община Велико Търново, както следва: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</si>
  <si>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</si>
  <si>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</si>
  <si>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</si>
  <si>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</si>
  <si>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</si>
  <si>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</si>
  <si>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</si>
  <si>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Приходи и доходи от собственост</t>
  </si>
  <si>
    <t>2400</t>
  </si>
  <si>
    <t xml:space="preserve"> - приходи от наеми на земя.:</t>
  </si>
  <si>
    <t xml:space="preserve"> -Дирекция "Образование, мл.д-сти и спорт"</t>
  </si>
  <si>
    <t>Общински такси</t>
  </si>
  <si>
    <t xml:space="preserve"> - за ползване на общежития и други по образованието</t>
  </si>
  <si>
    <t>Други неданъчни приходи</t>
  </si>
  <si>
    <t xml:space="preserve">   - други неданъчни приходи</t>
  </si>
  <si>
    <t>Внесени ДДС и други данъци върху продажбите</t>
  </si>
  <si>
    <t xml:space="preserve"> - внесен данък върху приходите от стопанска дейност на бюджетните предприятия (-)</t>
  </si>
  <si>
    <t>Помощи и дарения от страната</t>
  </si>
  <si>
    <t xml:space="preserve"> - текущи помощи и дарения от страната</t>
  </si>
  <si>
    <t>ВСИЧКО НЕДАНЪЧНИ ПРИХОДИ:</t>
  </si>
  <si>
    <t>ВСИЧКО ИМУЩ. ДАНЪЦИ И НЕДАН. ПРИХ.</t>
  </si>
  <si>
    <t>ТРАНСФЕРИ</t>
  </si>
  <si>
    <t>Трансфери м/у бюджета на БО и ЦБ /нето/</t>
  </si>
  <si>
    <t>получени от общини трансфери за други целеви разходи от ЦБ чрез  кодовете в СЕБРА 488 001 ххх-х</t>
  </si>
  <si>
    <t>ВСИЧКО Трансфери м/у бюджета на БО и ЦБ:</t>
  </si>
  <si>
    <t>Трансфери м/у бюджети (нето)</t>
  </si>
  <si>
    <t xml:space="preserve"> - трансфери между бюджети - получени трансфери (+)</t>
  </si>
  <si>
    <t xml:space="preserve"> - Община Велико Търново</t>
  </si>
  <si>
    <t xml:space="preserve"> - Дирекция КТМД</t>
  </si>
  <si>
    <t xml:space="preserve"> - вътр. трансф.в системата на първост.р-л </t>
  </si>
  <si>
    <t xml:space="preserve"> - Център за социални услуги</t>
  </si>
  <si>
    <t>ВСИЧКО ТРАНСФЕРИ:</t>
  </si>
  <si>
    <t>ВСИЧКО ПРИХОДИ ЗА ДЕЛЕГ.ОТ ДЪРЖ.Д-СТИ:</t>
  </si>
  <si>
    <t>МЕСТНИ ПРИХОДИ</t>
  </si>
  <si>
    <t xml:space="preserve"> -Дирекция КТМД</t>
  </si>
  <si>
    <t xml:space="preserve"> - капиталови помощи и дарения от страната</t>
  </si>
  <si>
    <t xml:space="preserve"> - Кметство Килифарево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</si>
  <si>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</si>
  <si>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</si>
  <si>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</si>
  <si>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</si>
  <si>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2 Отбрана и сигурност</t>
  </si>
  <si>
    <t xml:space="preserve">Група 5 Защита на населението, управление и дейности </t>
  </si>
  <si>
    <t xml:space="preserve">при стихийни бедствия и аварии </t>
  </si>
  <si>
    <t xml:space="preserve"> - в т. ч.:</t>
  </si>
  <si>
    <t>Функция 4 Здравеопазване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</si>
  <si>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</si>
  <si>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</si>
  <si>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</si>
  <si>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</si>
  <si>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</si>
  <si>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</si>
  <si>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</si>
  <si>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</si>
  <si>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Функция 3 Образование</t>
  </si>
  <si>
    <t xml:space="preserve">  - Дирекция ОМДС</t>
  </si>
  <si>
    <t xml:space="preserve"> - Кметство Ресен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</si>
  <si>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</si>
  <si>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</si>
  <si>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</si>
  <si>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1 Общи държавни служби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</si>
  <si>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</si>
  <si>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</si>
  <si>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 комунално стопанство</t>
  </si>
  <si>
    <t>Група 2 Опазване на околната среда</t>
  </si>
  <si>
    <t xml:space="preserve"> - Кметство Самоводене</t>
  </si>
  <si>
    <t>Група 2 Физическа култура и спорт</t>
  </si>
  <si>
    <t>Функция 8 Икономически дейности и услуги</t>
  </si>
  <si>
    <t>Група 3 Транспорт и съобщения</t>
  </si>
  <si>
    <t>Група 6 Други дейности по икономиката</t>
  </si>
  <si>
    <t>Функция 9 Други некласифицирани в други функции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</si>
  <si>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</si>
  <si>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</si>
  <si>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</si>
  <si>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</si>
  <si>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2020 год., </t>
  </si>
  <si>
    <t>съгласно Приложение 1 към настоящото Предложение.</t>
  </si>
  <si>
    <t xml:space="preserve">3. Изменя Приложение 2  "Разпределение на числеността и разходите за работни заплати за </t>
  </si>
  <si>
    <t xml:space="preserve">делегираните от държавата дейности, местните дейности и дофинансираните дейности за 2020 година"  от  </t>
  </si>
  <si>
    <t>Решение  №253/30.07.2020 год. на ВТОБС, съгласно Приложение 2 към настоящото Предложение.</t>
  </si>
  <si>
    <t xml:space="preserve">4. Одобрява отчета за извършените разходи за командировки в страната от инж. Даниел Димитров </t>
  </si>
  <si>
    <t xml:space="preserve">Панов – Кмет на Община Велико Търново за отчетния период 01.07.2020 – 30.09.2020 година, в размер на 90.00 лв. </t>
  </si>
  <si>
    <t>/деветдесет лева/ по Приложение 3</t>
  </si>
  <si>
    <t xml:space="preserve">5. Одобрява отчета за извършените разходи за командировки в страната от Венцислав Ангелов </t>
  </si>
  <si>
    <t xml:space="preserve">Спирдонов - Председател на Великотърновски общински съвет за отчетния период 01.07.2020 – 30.09.2020 година, </t>
  </si>
  <si>
    <t>в размер на 70.00 лв. /седемдесет лева/ по Приложение 4</t>
  </si>
  <si>
    <t>инж. Даниел Панов</t>
  </si>
  <si>
    <t>Кмет на Община Велико Търново</t>
  </si>
  <si>
    <t>Съгласувал,</t>
  </si>
  <si>
    <t>Сн. Данева - Иванова</t>
  </si>
  <si>
    <t>Зам. - кмет "Финанси"</t>
  </si>
  <si>
    <t>М. Маринов</t>
  </si>
  <si>
    <t>Директор дирекция БФ</t>
  </si>
  <si>
    <t>Д. Йонкова</t>
  </si>
  <si>
    <t>Директор дирекция ПОУС</t>
  </si>
  <si>
    <t>Д. Данчева</t>
  </si>
  <si>
    <t>Гл. счетоводител</t>
  </si>
  <si>
    <t>Изготвил,</t>
  </si>
  <si>
    <t>Д. Гавраилова,</t>
  </si>
  <si>
    <t>експерт Дирекция БФ</t>
  </si>
  <si>
    <t>ПРИЛОЖЕНИЕ 1</t>
  </si>
  <si>
    <t>ИНВЕСТИЦИОННА ПРОГРАМА</t>
  </si>
  <si>
    <t xml:space="preserve"> НА ОБЩИНА ВЕЛИКО ТЪРНОВО</t>
  </si>
  <si>
    <t>към 30.09.2020</t>
  </si>
  <si>
    <t>НАИМЕНОВАНИЕ НА ОБЕКТИТЕ</t>
  </si>
  <si>
    <t xml:space="preserve">ВСИЧКО </t>
  </si>
  <si>
    <t xml:space="preserve">Целева субсидия </t>
  </si>
  <si>
    <t>Приватизация</t>
  </si>
  <si>
    <t>Собствени бюджетни средства</t>
  </si>
  <si>
    <t xml:space="preserve">Преходен остатък по бюджета </t>
  </si>
  <si>
    <t>Сметки за средства от Европейския съюз</t>
  </si>
  <si>
    <t>Трансфери м/у бюджета и ЦБ и други</t>
  </si>
  <si>
    <t>Прех.остатъци от 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</si>
  <si>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</si>
  <si>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</si>
  <si>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</si>
  <si>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</si>
  <si>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</si>
  <si>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</si>
  <si>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</si>
  <si>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сграда Община Велико Търново</t>
  </si>
  <si>
    <t>Основен ремонт сграда Дирекция МДТ, Община Велико Търново</t>
  </si>
  <si>
    <t>Основен ремонт сгради общинска собственост на територията на кметство с. Хотница, 30% от продажби на общинско имущество</t>
  </si>
  <si>
    <t>Основен ремонт сграда (отоплителна инсталация кметство Никюп, 30% от продажби на общинско имущество)</t>
  </si>
  <si>
    <t>Основен ремонт сгради общинска собственост на територията на кметство с. Ново село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</si>
  <si>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</si>
  <si>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</si>
  <si>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Самоводене</t>
  </si>
  <si>
    <t>Основен ремонт сгради общинска собственост на територията на кметство с. Русаля</t>
  </si>
  <si>
    <t>Основен ремонт сгради общинска собственост на територията на кметство с. Ялово</t>
  </si>
  <si>
    <t>Основен ремонт сгради общинска собственост на територията на кметство с. Пчелище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</si>
  <si>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</si>
  <si>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</si>
  <si>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Въглевци</t>
  </si>
  <si>
    <t>Основен ремонт сгради общинска собственост на територията на кметство с. Буковец</t>
  </si>
  <si>
    <t>Основен ремонт кметство с. Ветринци, 30% от продажби на общинско имущество</t>
  </si>
  <si>
    <t>Функция 02 Отбрана и сигурност</t>
  </si>
  <si>
    <t>Укрепване улица "Трета", с. Малки чифлик</t>
  </si>
  <si>
    <t>Възстановяване на улици в с. Ново село - водостоци, ПМС 92/17.04.2015 г.</t>
  </si>
  <si>
    <t>Възстановяване на път VTR1021 /път ІІІ-551/ - Велчево - Капиновски манастир, ПМС 92/17.04.2015 г.</t>
  </si>
  <si>
    <t>Възстановяване на ул. "Трапезица" и извършване на укрепителни мероприятия на свлачище на №VTR 04.10447.28 над ул. "Трапезица" (северно откъм хълм "Трапезица",  гр. В. Търново) - ПМС 115/10.05.2016 г. - 349 993 лв., ПМС 160/04.08.2017 г. - 98 012 лв.</t>
  </si>
  <si>
    <t>Възтановяване на покрив на Детска градина "Здравец", гр. Велико Търново, ПМС 247/07.11.2017 г.</t>
  </si>
  <si>
    <t>Възстановяване на църковен храм "Св Архангел Михаил", с. Миндя, ПМС 247/07.11.2017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</si>
  <si>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</si>
  <si>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292 от 12.12.2018 г. и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</si>
  <si>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</si>
  <si>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общински път VTR 1006 (път І-4 Севлиево - Велико Търново) - депо за строителни отпадъци - с. Леденик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</si>
  <si>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 и ПМС 250 от 04.09.2020 г.</t>
  </si>
  <si>
    <t xml:space="preserve">Възстановяване на водосток и общински път GAB 3110 (път 
ІІІ-303) Керека-граница общини (Дряново - В.Търново) - Шемшево - Велико Търново, в участъка между новостроящ се мост над р. Янтра и гр. Велико Търново по ПМС 96 от 25.04.2019 г. и ПМС 250 от 04.09.2020 г.
</t>
  </si>
  <si>
    <t xml:space="preserve">Спасителни и неотложни аварийни работи при бедствия на включените чрез оперативните комуникационно-информационни центрове сили и средства на Единната спасителна система в община Велико Търново по ПМС 250 от 04.09.2020 г. </t>
  </si>
  <si>
    <t>Възстановяване сградата на детска градина „Слънце”, гр. Велико Търново, УПИ-II, кв. 109 по ПМС 250 от 04.09.2020 г.</t>
  </si>
  <si>
    <t>Възстановяване сградата на детска градина „Пинокио”, с. Самоводене, УПИ-I, кв. 37 - 50 311 лв., частично по ПМС 250 от 04.09.2020 г.</t>
  </si>
  <si>
    <t>Функция 03 Образование</t>
  </si>
  <si>
    <t>НДЕФ 3 бр училища СУ "Емилиян Станев", ОУ "П.Р. Славейков" и ОУ "Неофит Рилски" Килифарево - собствено участие и 800 000 НДЕФ</t>
  </si>
  <si>
    <t>Ремонтни дейности в учебните стаи на 4-ти етаж на ОУ "П.Р.Славейков"  град Велико Търново</t>
  </si>
  <si>
    <t>Основен ремонт на детска площадка в ДГ "Пламъче", гр. Дебелец</t>
  </si>
  <si>
    <t>Изготвяне на проект за внедряване на мерки за енергийна ефективност в ДГ "Здравец" и завършване на новия корпус към нея</t>
  </si>
  <si>
    <t>Функция 04 Здравеопазване</t>
  </si>
  <si>
    <t>ДЯ "Пролет" - укрепване и ремонт на северната едноетажна част на сградата</t>
  </si>
  <si>
    <t>ДЯ "Слънце" - основен ремонт детска площадка</t>
  </si>
  <si>
    <t>ДЯ "Слънце" - основен ремонт покрив</t>
  </si>
  <si>
    <t>ДЯ "Шастливо детство" - саниране на сграда</t>
  </si>
  <si>
    <t>Функция 05  Социално осигур., подпомагане и грижи</t>
  </si>
  <si>
    <t>Ремонт и реконструкция на сграда за предоставяне на комплекс от социални услуги за възрастни по ОП „Региони в растеж“ 2014-2020г., №BG16RFOP001-5.002-0004-C01 /код 98/</t>
  </si>
  <si>
    <t>Основен ремонт на сграда за предоставяне на комплекс от социални услуги за деца по ОП „Региони в растеж“ 2014-2020г., №BG16RFOP001-5.001-0033-C01 /код 98/</t>
  </si>
  <si>
    <t xml:space="preserve">Проектиране и авторски надзор за обособяване на Център за социална рехабилитация и интеграция за лица с психични разстройства и за лица с интелектуални затруднения </t>
  </si>
  <si>
    <t>Проектиране и авторски надзор за обособяване на Център за комплексна подкрепа на лица с увреждания, вкл.с тежки множествени увреждания и техните семейства</t>
  </si>
  <si>
    <t>Основен ремонт сграда ЗЖЛУИ гр. Дебелец</t>
  </si>
  <si>
    <t>ЦСРИ "Бойчо Войвода" - вертикална планировка</t>
  </si>
  <si>
    <t>Функция 06 Жилищно строителство, Б К С и опазване  околната среда</t>
  </si>
  <si>
    <t>Рекултивация на депо за ТБО в с. Шереметя, Община Велико Търново /възстановяване/</t>
  </si>
  <si>
    <t xml:space="preserve">Основен ремонт на детски площадки, гр. Велико Търново </t>
  </si>
  <si>
    <t xml:space="preserve">Основен ремонт на детска площадка ул. "Работническа", гр. Дебелец </t>
  </si>
  <si>
    <t>Основен ремонт на съществуваща водопроводна мрежа</t>
  </si>
  <si>
    <t>Основен ремонт на улични настилки и съоръжения и подмяна на съществуваща ВиК структура по Споразумение №РД-02-30-59/24.10.2019 г. между МРРБ и Община Велико Търново</t>
  </si>
  <si>
    <t xml:space="preserve">Основен ремонт Улична осветителна мрежа </t>
  </si>
  <si>
    <t>Възстановяване на подпорна стена между ОК 1710 и ОК 1711 на ул."Полтава" ( при светофара за МЕТРО ) гр.Велико Търново</t>
  </si>
  <si>
    <t>Ремонт на санитарен възел с. Никюп /30% от продажба на общинско имущество/</t>
  </si>
  <si>
    <t>Основен ремонт улична мрежа, гр. В. Търново: ул. „Независимост“, ул.Стефан Стамболов, ул. „Михаил Кефалов“,  ул. „Георги Сава Раковски“ , пл.„Самоводски пазар“, ул.„Генерал Гурко”, ул.„Митрополит Панарет Рашев”, ул.„Тунел” , ул. „Крайбрежна“ , ул. „Йордан Инджето“ , ул. „Христо Иванов Войводата” , ул. „Петър Богданов“; ул. „Киро Тулешков“, ул. „Осма дружина“ ;  ул. "Драгоман", паркинг ул.“Крайбрежна“, вкл. реконструкция на пешеходни стъпала, ул. "Константин Костенечки", кв. Света гора</t>
  </si>
  <si>
    <t>Ремонтни и рехабиталиционни дейности на засегнати части от улична мрежа съобразно реализация на проект с Европейско финансиране</t>
  </si>
  <si>
    <t>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</si>
  <si>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на ул. "Мармарлийска" в участъка от ул. "Любен Каравелов" до ул. "Магистрална"</t>
  </si>
  <si>
    <t xml:space="preserve">Благоустрояване кв. "К.Фичето" </t>
  </si>
  <si>
    <t>Основен ремонт багер "Неусон"</t>
  </si>
  <si>
    <t>Стълбище към автогара Юг</t>
  </si>
  <si>
    <t>Ремонт стълбищна мрежа, гр. В. Търново</t>
  </si>
  <si>
    <t>Стъпала към ул. "Д. Найденов"</t>
  </si>
  <si>
    <t>Основен ремонт на парапет към ВТУ СВ СВ Кирил и Методий</t>
  </si>
  <si>
    <t xml:space="preserve">Основен ремонт улична мрежа на територията на кметствата и кметските наместничества на територията на Община Велико Търново </t>
  </si>
  <si>
    <t xml:space="preserve">Арбанаси </t>
  </si>
  <si>
    <t>Балван</t>
  </si>
  <si>
    <t>Беляковец /в т.ч. 4 780 лева преходен остатък/</t>
  </si>
  <si>
    <t>Буковец  /в т.ч. 4 000 лева преходен остатък/</t>
  </si>
  <si>
    <t>Велчево</t>
  </si>
  <si>
    <t>Ветренци</t>
  </si>
  <si>
    <t>Водолей</t>
  </si>
  <si>
    <t>Дичин</t>
  </si>
  <si>
    <t>Емен</t>
  </si>
  <si>
    <t>Къпиново  /в т.ч.1 020 лева от 30% продажба на общинско имущество/</t>
  </si>
  <si>
    <t>Леденик  /в т.ч. 12 000 лева преходен остатък и 4 050 лева от 30% продажба на общинско имущество/</t>
  </si>
  <si>
    <t>Малки Чифлик /в т.ч. 688 лева от 30% продажба на общинско имущество/</t>
  </si>
  <si>
    <t>Миндя</t>
  </si>
  <si>
    <t>Момин сбор /в т.ч.4 146 лева от 30% продажба на общинско имущество/</t>
  </si>
  <si>
    <t xml:space="preserve">Никюп </t>
  </si>
  <si>
    <t>Ново село</t>
  </si>
  <si>
    <t>Плаково  /в т.ч.2 558 лева преходен остатък/</t>
  </si>
  <si>
    <t>Присово</t>
  </si>
  <si>
    <t>Пушево  /в т.ч. 5 000 лева преходен остатък/</t>
  </si>
  <si>
    <t xml:space="preserve">Пчелище </t>
  </si>
  <si>
    <t>Русаля</t>
  </si>
  <si>
    <t>Хотница</t>
  </si>
  <si>
    <t>Шереметя</t>
  </si>
  <si>
    <t>Шемшево</t>
  </si>
  <si>
    <t>Церова кория</t>
  </si>
  <si>
    <t>Войнежа  /в т.ч. 5 500 лева преходен остатък/</t>
  </si>
  <si>
    <t>Вонеща вода</t>
  </si>
  <si>
    <t>Въглевци  /в т.ч. 5 500 лева преходен остатък/</t>
  </si>
  <si>
    <t>Габровци  /в т.ч. 5 500 лева преходен остатък/</t>
  </si>
  <si>
    <t>Големаните</t>
  </si>
  <si>
    <t>Райковци  /в т.ч. 9 000 лева преходен остатък/</t>
  </si>
  <si>
    <t>Ялово</t>
  </si>
  <si>
    <t>Дебелец</t>
  </si>
  <si>
    <t>Килифарево  /в т.ч. 3 600 от 30% продажба на общинско имущество/</t>
  </si>
  <si>
    <t>Ресен</t>
  </si>
  <si>
    <t>Самоводене  /в т.ч. 1 355 лева преходен остатък/</t>
  </si>
  <si>
    <t xml:space="preserve">Основен ремонт улична мрежа на територията на кметствата и кметските наместничества на територията на Община Велико Търново - Програма "Инициативи на местните общности" </t>
  </si>
  <si>
    <t>Арбанаси</t>
  </si>
  <si>
    <t>Буковец /в т.ч. 10 000 преходен остатък/</t>
  </si>
  <si>
    <t>Къпиново</t>
  </si>
  <si>
    <t>Леденик</t>
  </si>
  <si>
    <t>Малки Чифлик</t>
  </si>
  <si>
    <t>Никюп</t>
  </si>
  <si>
    <t>Плаково</t>
  </si>
  <si>
    <t>Пушево</t>
  </si>
  <si>
    <t>Пчелище</t>
  </si>
  <si>
    <t>Войнежа /в т.ч. 10 000 преходен остатък/</t>
  </si>
  <si>
    <t>Въглевци  /в т.ч. 10 000 лева преходен остатък/</t>
  </si>
  <si>
    <t>Габровци  /в т.ч. 10 000 лева преходен остатък/</t>
  </si>
  <si>
    <t>Райковци  /в т.ч. 20 000 лева преходен остатък/</t>
  </si>
  <si>
    <t>Килифарево</t>
  </si>
  <si>
    <t>Самоводене</t>
  </si>
  <si>
    <t>Функция 07 Почивно дело, култура, религиоз. дейности</t>
  </si>
  <si>
    <t>Основен ремонт на Военен клуб Велико Търново</t>
  </si>
  <si>
    <t>Сграфито - платна - реставрация</t>
  </si>
  <si>
    <t>Реставрация на паметник "100 години от Освобождението от Османско иго", с. Ресен</t>
  </si>
  <si>
    <t>Ремонт на "Салон за физическо възпитание и спорт" в гр. Дебелец</t>
  </si>
  <si>
    <t>Възстановяване на сграда в двора на църквата "Св Архангели Михаил и Гавраил" с. Арбанаси - РИМ ВТ - Дофинансиране</t>
  </si>
  <si>
    <t>Енергийна ефективност по проект "Изкуство и култура" - Галерия ROBG-576 /код 96/</t>
  </si>
  <si>
    <t>Ремонт Изложбени зали "Рафаел Михайлов" - евакуационно осветление</t>
  </si>
  <si>
    <t>Читалище с. Беляковец, Програма "Инициативи на местните общности"</t>
  </si>
  <si>
    <t>Читалище с. Момин сбор, Програма "Инициативи на местните общности"</t>
  </si>
  <si>
    <t>Читалище с. Русаля, Програма "Инициативи на местните общности"</t>
  </si>
  <si>
    <t>Читалище с. Буковец, Програма "Инициативи на местните общности"</t>
  </si>
  <si>
    <t>Ремонт сграда ДКС "В. Левски" - главно осветление, високо тяло, игрално поле</t>
  </si>
  <si>
    <t>Основен ремонт осветителна техника АВП Звук и светлина (обследване техническо състояние, изготвяне на енергийно ефективно осветление) РИМ ВТ</t>
  </si>
  <si>
    <t>Функция 08 Икономически дейности и услуги</t>
  </si>
  <si>
    <t>Интегриран градски транспорт на гр. Велико Търново по ОП „Региони в растеж“ 2014-2020г. BG16RFOP001-1.009-0005-C01 /код 98/</t>
  </si>
  <si>
    <t>Подобряване на експлоатационното състояние на местен път на Община Велико Търново с №000325 в землището на с. Леденик с ЕКАТТЕ 43253</t>
  </si>
  <si>
    <t xml:space="preserve">VTR 2002 /път ІІІ-303 / Пушево - Шемшево / път GAB 3110/, GAB 3110  /път ІІІ-303, Пушево - Дряново/ Керека - граница общ. (Дряново - Велико Търново) - Шемшево - В. Търново /VTR 1010/ </t>
  </si>
  <si>
    <t xml:space="preserve">Ремонт на общински път GAB 1111 "гр.Килифарево - с.Плаково/" в гр.Килифарево ( ул"Пенчо Цонев"), с.Дичин-с. Лесичери, с. Дамяновци- с. Вонеща вода                                                      </t>
  </si>
  <si>
    <t>5200  ПРИДОБИВАНЕ НА ДМА</t>
  </si>
  <si>
    <t>5201 Придобиване на компютри и хардуер</t>
  </si>
  <si>
    <t>Компютри и хардуер за нуждите на Община Велико Търново</t>
  </si>
  <si>
    <t>Компютри и хардуер за нуждите на Великотърновски общински съвет</t>
  </si>
  <si>
    <t>Компютърна конфигурация за нуждите на Кметство гр. Дебелец</t>
  </si>
  <si>
    <t>Компютърна конфигурация за нуждите на Кметство гр. Килифарево</t>
  </si>
  <si>
    <t>Компютърна конфигурация за нуждите на Кметство с. Ресен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</si>
  <si>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</si>
  <si>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</si>
  <si>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</si>
  <si>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</t>
  </si>
  <si>
    <t>Многофункционални устройства, ксерокси за нуждите на Община Велико Търново</t>
  </si>
  <si>
    <t>Конферентна система, Голяма зала Община Велико Търново</t>
  </si>
  <si>
    <t>Община Велико Търново - система за контрол на достъп и работно време</t>
  </si>
  <si>
    <t>Доставка и монтаж на отоплителен котел за нуждите на Кметство гр. Килифарево</t>
  </si>
  <si>
    <t>5204 Придобиване на транспортни средства</t>
  </si>
  <si>
    <t>Товарен Бус за нуждите на Общинска администрация</t>
  </si>
  <si>
    <t>5219 Придобиване на други ДМА</t>
  </si>
  <si>
    <t>Контейнер за нуждите на Кметство с. Райковци</t>
  </si>
  <si>
    <t>Видеосистеми за видеонаблюдение</t>
  </si>
  <si>
    <t>Изграждане на видеонаблюдение в парковете "Света гора", "Марно поле", "Руски гробища", "Акация", "Зона В", "Бузлуджа", "Дружба","Н. Габровски", "Колю Фичето", "Чолаковци"</t>
  </si>
  <si>
    <t>5206 Инфраструктурни обекти</t>
  </si>
  <si>
    <t>Изграждане на отводнително съоръжение намиращо се в източната част на с. Ресен, до Хлебозавод „ Яна-1”, супермаркет „Централ-94” и прилежащите жилищни сгради, в т.ч. 14 580 лева от 30% от продажби на общинско имущество</t>
  </si>
  <si>
    <t>Възстановяване на разрушен участък от общински път VTR 1010 /републикански път І-5/ - ж.п. гара Дебелец - кв. "Чолаковци", гр. В. Търново при км 0+550 - ПМС 92/17.04.2015 г.- 425 716 лв. и ПМС 160/04.08.2017 г. - 18 336  лв.</t>
  </si>
  <si>
    <t>Възстановяване на мост - вилна зона, с. Габровци, ПМС 63/26.04.2018 г.</t>
  </si>
  <si>
    <t>Мост над р. Еньовица, с. Габровци, път Габровци - Пъровци, ПМС 63/26.04.2018 г.</t>
  </si>
  <si>
    <t>Възстановяване на подпорна стена в двора на детска градина "Ивайло", гр. Велико Търново, ПМС 63/26.04.2018 г.</t>
  </si>
  <si>
    <t>ОУ "Св. Патриарх Евтимий" - защитна стена Firewall</t>
  </si>
  <si>
    <t xml:space="preserve">СУ "Вела Благоева" - лаптопи </t>
  </si>
  <si>
    <t>СУ "Ем.Станев" - лаптопи</t>
  </si>
  <si>
    <t>ОУ "Бачо Киро" - лаптопи и интерактивен дисплей</t>
  </si>
  <si>
    <t xml:space="preserve">Ксерокс СУ "Вела Благоева" </t>
  </si>
  <si>
    <t>СУ "Вл. Комаров" - климатици</t>
  </si>
  <si>
    <t>ПМГ "В. Друмев" - термовизионна камера</t>
  </si>
  <si>
    <t>ОУ "Св. Патриарх Евтимий" - класна стая на открито</t>
  </si>
  <si>
    <t>ДГ Пролет", В. Търново - стълбищен гъсеничен подемник</t>
  </si>
  <si>
    <t>Климатици за нуждите на детските градини в Община Велико Търново</t>
  </si>
  <si>
    <t>Климатик за нуждите на Дирекция ОМДС</t>
  </si>
  <si>
    <t>ОУ "Бачо Киро" - видеонаблюдение</t>
  </si>
  <si>
    <t>5205  Придобиване на стопански инвентар</t>
  </si>
  <si>
    <t>ДГ "Евгения Кисимова" - професионални електрически фурни</t>
  </si>
  <si>
    <t>ДГ "Слънце" - професионални стерилизатори</t>
  </si>
  <si>
    <t>ДГ "Соня" - професионални печка и пекарна</t>
  </si>
  <si>
    <t>ДГ "Здравец" -  професионални печка и пекарна</t>
  </si>
  <si>
    <t>ДГ "Ивайло" -  професионални печка и пекарна</t>
  </si>
  <si>
    <t>ДГ "Райна Княгиня" -  професионална пекарна</t>
  </si>
  <si>
    <t>ДГ "Св.Св. Кирил и Методий" -  професионални пекарна, печка и зеленчукорезачка</t>
  </si>
  <si>
    <t>СУ "Вела Благоева" - подопочистваща машина</t>
  </si>
  <si>
    <t>Изграждане на ДГ за 120 места в кв. "Зона - В", ПМС 260/24.11.2017 година /</t>
  </si>
  <si>
    <t>Разширение и довършване на съществуваща детска градина в УПИ III 153 А, ДГ „Здравец“-ПМС 315/19.12.2018</t>
  </si>
  <si>
    <t>Компютри за нуждите на детски ясли</t>
  </si>
  <si>
    <t>Компютри за нуждите на здравните кабинети</t>
  </si>
  <si>
    <t>Професионални машини за автоматично обуване на калцуни от термосвиваемо фолио за нуждите на Детските ясли на територията на Община Велико Търново</t>
  </si>
  <si>
    <t>ДЯ "Щастливо детство" - документален скенер</t>
  </si>
  <si>
    <t>КПИ и ЦРДМ - компютри</t>
  </si>
  <si>
    <t>Компютри за нуждите на ЦНСТ</t>
  </si>
  <si>
    <t>Компютри за нуждите на Целева програма за подпомагане на образователния процес при децата и младежите, настанени в социални услуги</t>
  </si>
  <si>
    <t>Комютри и хардуер за нуждите на комплекс от социални услуги за деца по ОП „Региони в растеж“ 2014-2020г., №BG16RFOP001-5.001-0033-C01 /код 98/</t>
  </si>
  <si>
    <t>Комютри и хардуер за нуждите на проект "Патронажна грижа за възрастни хора и лица с увреждания - компонент 3" BG05M9OP001-2.101-0077-C01 /код 98/</t>
  </si>
  <si>
    <t>Компютри и хардуер по проект "Изграждане на комплекс от социални услуги за възрастни" по ОП „Региони в растеж“ 2014-2020г., №BG16RFOP001-5.002-0004-C01 /код 98/</t>
  </si>
  <si>
    <t>Общностен център за деца и родители "ЦАРЕВГРАД" BG05M9OP001-2.004-0046-C03 /код 98/</t>
  </si>
  <si>
    <t>Оборудване за нуждите на комплекс от социални услуги за деца по ОП „Региони в растеж“ 2014-2020г., №BG16RFOP001-5.001-0033-C01 /код 98/</t>
  </si>
  <si>
    <t>Оборудване за нуждите на проект "Изграждане на комплекс от социални услуги за възрастни" по ОП „Региони в растеж“ 2014-2020г., №BG16RFOP001-5.002-0004-C01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</si>
  <si>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</si>
  <si>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Климатик КПИ с. Пчелище</t>
  </si>
  <si>
    <t>ЦНСТПЛУИ ул. "Н. Габровски", източно крило - доставка и монтаж на газов котел</t>
  </si>
  <si>
    <t>ЦНСТДМБУ ул. "Иларион Драгостинов" 2 - доставка и монтаж на газов котел</t>
  </si>
  <si>
    <t>ЦНСТ ул. "Цветарска" 14 - слънчеви колектори</t>
  </si>
  <si>
    <t>Автомобил за нуждите на Домашен социален патронаж</t>
  </si>
  <si>
    <t>Специализиран автомобил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</si>
  <si>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Автомобил за нуждите на ДПЛУИ и ЗЖЛУИ с. Пчелище</t>
  </si>
  <si>
    <t>Автомобил за нуждите на ЦОП, ЦСРИ, НЖ</t>
  </si>
  <si>
    <t>Домашен социален патронаж, гр. Дебелец - кухненско оборудване</t>
  </si>
  <si>
    <t>Дом за стари хора "Венета Ботева" - професионални сушилня и пералня</t>
  </si>
  <si>
    <t xml:space="preserve">Дом за стари хора, В. Търново - професионална електрическа фурна </t>
  </si>
  <si>
    <t>Придобиване на стопански инвентар по проект "Изграждане на комплекс от социални услуги за възрастни" по ОП „Региони в растеж“ 2014-2020г., №BG16RFOP001-5.002-0004-C01 /код 98/</t>
  </si>
  <si>
    <t>Присъединяване на обект "Четири броя сгради за център за грижа за лица с умствена изостаналост", с. Церова Кория към електроразпределителната мрежа</t>
  </si>
  <si>
    <t>Изграждане на комплекс от социални услуги за възрастни по ОП „Региони в растеж“ 2014-2020г., №BG16RFOP001-5.002-0004-C01 /код 98/</t>
  </si>
  <si>
    <t>Кметство Дебелец - скейт съоръжения и прилежащи елементи</t>
  </si>
  <si>
    <t>Проект "Българските общини работят заедно за подобряване на качеството на атмосферния въздух" по програма LIFE на ЕС, №LIFE17 IPE/BG/000012 - LIFE IP CLEAN AIR /код 96/ - станции за мониторинг на КАВ</t>
  </si>
  <si>
    <t>Кметство Русаля - снегорин</t>
  </si>
  <si>
    <t>Стрийт фитнес площадка в квартал "К. Фичето"</t>
  </si>
  <si>
    <t>Автомобили 2 бр. пикап за нуждите на ОП "Зелени системи"</t>
  </si>
  <si>
    <t>Автомобил за нуждите на ОП "Зелени системи"</t>
  </si>
  <si>
    <t xml:space="preserve">Товарен автомобил самосвал Кметство Дебелец </t>
  </si>
  <si>
    <t>Автомобил тип самосвал за поддръжка и ремонт на елементи на техническата инфраструктура на гр.В. Търново</t>
  </si>
  <si>
    <t>Професионална метачна-миячна машина за почистване на улици вакуумна</t>
  </si>
  <si>
    <t>Стопански инвентар за нуждите на ОП "Зелени системи" - професионален алкотестер, мотоблок с фреза, прикачен инвентар, клонорез, храсторез</t>
  </si>
  <si>
    <t>Стопански инвентар за поддръжка и ремонт на елементи на техническата инфраструктура на гр.В. Търново - фугорез, духалки, генератор за ток, трамбовка, къртач</t>
  </si>
  <si>
    <t xml:space="preserve">Кметство Русаля - моторни трион и коса </t>
  </si>
  <si>
    <t xml:space="preserve">Кметство Момин сбор - моторна косачка </t>
  </si>
  <si>
    <t xml:space="preserve">Кметство Дичин - моторна косачка </t>
  </si>
  <si>
    <t>Кметство Арбанаси - храсторез</t>
  </si>
  <si>
    <t>Кметство Ресен - храсторез</t>
  </si>
  <si>
    <t>Изграждане на детски площадки в междублокови пространства</t>
  </si>
  <si>
    <t>Изграждане зони за отдих в с. Ново село, ПУДООС</t>
  </si>
  <si>
    <t>Изграждане на подземна система за сметосъбиране</t>
  </si>
  <si>
    <t>Кметство Дебелец -Изграждане на площадка със скейт съоръжения и прилежащи елементи</t>
  </si>
  <si>
    <t>Изграждане на осветление и инфраструктура  - пътеки за отдих в парково пространство, местност Папик - проект "Зелен простор за всички сетива", гр. Дебелец, ПУДООС</t>
  </si>
  <si>
    <t>Проектиране на парково пространство на терен представляващ УПИ ХІ -3779, кв.237 по плана на гр. В. Търново</t>
  </si>
  <si>
    <t>Изграждане на тротоар на ул. "Лазурна"</t>
  </si>
  <si>
    <t>Доизграждане на ул. "Стоян Михайловски", кв. „Картала“ ОК 2577-ОК 2576- ОК2567- ОК2564 - ОК2565 -ОК2805-ПМС 315/19.12.2018</t>
  </si>
  <si>
    <t>Изграждане на ул. "Васил Априлов", кв. „Картала“-ПМС 315/19.12.2018</t>
  </si>
  <si>
    <t>Изграждане на ул. "Камен Зидаров", ОК 2521 - ОК 259 и ул. „Петко Тодоров“ ОК 259-ОК2452, кв. „Картала“-ПМС 315/19.12.2018</t>
  </si>
  <si>
    <t>Изграждане на ул. "Александър Бурмов", кв. „Картала“ , ОК2364-ОК2518-ПМС 315/19.12.2018</t>
  </si>
  <si>
    <t>Изграждане на ул." Драган Цончев", кв. Зона В, ОК8504- ОК8602-ОК8607-ОК8613-ПМС 315/19.12.2018</t>
  </si>
  <si>
    <t>Изграждане на ул. "Димитър Рашев" и улици около новострояща се ДГ "Шареният замък" в кв. "Зона В"</t>
  </si>
  <si>
    <t>Доизграждане на ул. "Димитър Благоев" в участъка (ОК 8153 - ОК 8157 - ОК 8154) и връзката и с новия участък на ул. "Ил.Драгостинов" в кв. "Бузлуджа"</t>
  </si>
  <si>
    <t>Доизграждане на ул. "Иван Хаджидимитров" в участъка (ОК 2081 - ОК 8361 - ОК 8354 - ОК 8157) и връзката и с ул. "Д.Благоев" в кв. "Бузлуджа"</t>
  </si>
  <si>
    <t>Изграждане на ул. "Народни Будители" в участъка (ОК 8752 - ОК 8134 - ОК 8166 ) и връзката и с новия участък на ул. "Ил.Драгостинов" в кв. 608, кв. "Бузлуджа"</t>
  </si>
  <si>
    <t>Изграждане на ул. "Народни Будители" в участъка (ОК 8122 - ОК 8120 - ОК 8121 - ОК 8119) между кв. 607, кв. 611, кв.612 и кв. 602 кв."Бузлуджа" - Лидл - механа Петлето)</t>
  </si>
  <si>
    <t>Изграждане на ул. "Димитър Рашев" (ОК 8161 - ОК 8160 - ОК 8478 - ОК 8479 - ОК 8481) в района на Ел,подстанция и връзката и с новия участък на ул. "Ил.Драгостнов" в кв. "Зона В"</t>
  </si>
  <si>
    <t>Изграждане на ул. "Козлодуй" в участъка (ОК 86004 - ОК 8827 - ОК 8821 - ОК 584 - ОК 571В)</t>
  </si>
  <si>
    <t xml:space="preserve">Проектиране на сграда за Старо военно училище 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</si>
  <si>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</si>
  <si>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Проектиране и изграждане на място за отдих на разклон между ул. "Сливница" - ул. "Черноризец Храбър" - ул. "Йоасаф Бдински" , Квартал "Света Гора"</t>
  </si>
  <si>
    <t>Проектиране на водопровод и канализация гр. Дебелец</t>
  </si>
  <si>
    <t>Благоустройство на парково пространство със санитарен възел в с. Арбанаси</t>
  </si>
  <si>
    <t>Изграждане на отводнителен окоп в началото на   с. Беляковец</t>
  </si>
  <si>
    <t xml:space="preserve">Оформяне терен за паркоместа между ул."арх. Петър Матанов" и ул."Симеон Велики") - ул."Полтава" </t>
  </si>
  <si>
    <t>Изграждане на подземна тръбна мрежа, гр. В. Търново</t>
  </si>
  <si>
    <t>Изграждане на  нова Улична осветителна мрежа</t>
  </si>
  <si>
    <t>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2014 -2020 - недопустими,но необходимоприсъщи задължителни дейности</t>
  </si>
  <si>
    <t>Изграждане на подземни съоръжения за сметосъбиране в Стара градска част</t>
  </si>
  <si>
    <t>Проектиране и изграждане  на Площадка за безвъзмездно предаване на разделно събрани отпадъци от домакинствата включително едрогабаритни</t>
  </si>
  <si>
    <t>Парк за отдих в централната част на с. Шемшево, Програма "Инициативи на местните общности" - 15 978 лв. и 30% от продажби на общинско имущество - 13 320 лв.</t>
  </si>
  <si>
    <t>Изместване на кабелни линии и трафопост "Ледена пързалка", гр. В. Търново</t>
  </si>
  <si>
    <t>Изграждане на улици в кв. "7", УПИ ІІ, В и кв. "14", УПИ 1 и направа на канализация за повърхностни води за отводняване на уличната настилка и асфалтиране,  ПМС 260/24.11.2017 година</t>
  </si>
  <si>
    <t>ОП "Зелени системи - контейнери /офис и складов/ за нуждите на звеното за поддръжка и ремонт на елементи на техническата инфраструктура на гр.В. Търново</t>
  </si>
  <si>
    <t>Компютри и хардуер за нуждите на ОП "Общинско кабелно радио"</t>
  </si>
  <si>
    <t>Хардуерно осигуряване на електронен достъп до музейни обекти - по бюджета на Общината</t>
  </si>
  <si>
    <t>Компютри и хардуер за нуждите на ОП "Спортни имоти и прояви"</t>
  </si>
  <si>
    <t>Компютри и хардуер за нуждите Дирекция КТМД</t>
  </si>
  <si>
    <t>Компютри и хардуер за нуждите на РИМ В. Търново</t>
  </si>
  <si>
    <t>Компютри и хардуер за нуждите на ХГ В. Търново</t>
  </si>
  <si>
    <t>Компютри и хардуер за нуждите на РБ "П.Р.Славейков"</t>
  </si>
  <si>
    <t>Придобиване на нежилищна сграда в кв. "Света гора"</t>
  </si>
  <si>
    <t>Покривна преместваема конструкция на сцена на Летен театър</t>
  </si>
  <si>
    <t xml:space="preserve">Изложбени зали "Рафаел Михайлов" - подемници за осигуряване на достъпна архитектурна среда </t>
  </si>
  <si>
    <t>ОП "Спортни имоти и прояви"- климатици</t>
  </si>
  <si>
    <t>ДКС "В. Левски" - климатици</t>
  </si>
  <si>
    <t>Мобилни осветителни и озвучителни кули АМР "Царевец"</t>
  </si>
  <si>
    <t>ОП "Спортни имоти и прояви" - оборудване баскетболна зала</t>
  </si>
  <si>
    <t>Автомобил за нуждите на ОП "Спортни имоти и прояви"</t>
  </si>
  <si>
    <t>Автомобил за нуждите на ОП "Общинско кабелно радио"</t>
  </si>
  <si>
    <t>ОП "Спортни имоти и прояви" - снегорин</t>
  </si>
  <si>
    <t>ОП "Спортни имоти и прояви" - аератор</t>
  </si>
  <si>
    <t>Машина за почистване, освежаване и обезпаразитяване на книги за нуждите  на РБ "П.Р.Славейков"</t>
  </si>
  <si>
    <t>Фотоапарат за нуждите на РИМ В. Търново</t>
  </si>
  <si>
    <t>ДКС "В. Левски" - високоподемна ръчна количка</t>
  </si>
  <si>
    <t>Изграждане на спортно игрище, с. Никюп - Програма "Инициативи на местните общности" 2019</t>
  </si>
  <si>
    <t>Изграждане на площадка за монтаж на стрийт фитнес съоръжения на стадион Дебелец</t>
  </si>
  <si>
    <t>Изграждане на рампа БИЦ "Славейче" при РБ "П.Р.Славейков"</t>
  </si>
  <si>
    <t>Изграждане на подход за инвалиди към музей Учредително събрание - РИМ ВТ - Дофинансиране</t>
  </si>
  <si>
    <t>Изграждане на трибуни на футболен терен в района на Спортно училище "Г.Живков", ж.к. "Бузлуджа</t>
  </si>
  <si>
    <t>Компютърна конфигурация за нуждите на Младежки дом</t>
  </si>
  <si>
    <t>Компютърни конфигурации за нуждите на ОП "Реклама"</t>
  </si>
  <si>
    <t>Кметство Дебелец - автобусна спирка</t>
  </si>
  <si>
    <t>Климатик за нуждите на Общинска агенция по приватизация</t>
  </si>
  <si>
    <t>Разширение на приют за бездомни животни</t>
  </si>
  <si>
    <t>Интегриран градски транспорт на гр. Велико Търново по ОП „Региони в растеж“ 2014-2020г. BG16RFOP001-1.009-0005-C01 /код 98/ - изграждане на буферен паркинг "Сержантско училище"</t>
  </si>
  <si>
    <t>5300  НМДА  Придобиване на НМДА</t>
  </si>
  <si>
    <t>5301- Придобиване на програмни продукти и лицензи за програмни продукти</t>
  </si>
  <si>
    <t>Община Велико Търново - мобилна версия и редизайн на официалния Интернет портал</t>
  </si>
  <si>
    <t>Разработка и внедряване на WEB базирана информационна система за предоставяне на данни от Националната система за мониторинг на КАВ в реално време и визуализирането им на страницата на Община Велико Търново</t>
  </si>
  <si>
    <t>Информационна система за управление на търговски обекти, временна търговия, преместваеми съоръжения</t>
  </si>
  <si>
    <t>Интеграционна платформа за електронна община на Община В.Търново (Платформа eCity)</t>
  </si>
  <si>
    <t>Софтуер за дигитализация архив ГРАО</t>
  </si>
  <si>
    <t>Разработване и внедряване на Система за управление на обществените поръчки</t>
  </si>
  <si>
    <t>5309- Придобиване  на  други  Н М Д А</t>
  </si>
  <si>
    <t>ОУ "Бачо Киро" - ПП "Иновативно училище"</t>
  </si>
  <si>
    <t>ПП "Човешки ресурси" за нуждите на Дирекция СДЗ и ЦСУ</t>
  </si>
  <si>
    <t>Софтуер за визуализация на Общ устройствен план на Община Велико Търново</t>
  </si>
  <si>
    <t>Проект "FairDeal – мрежа от платформи за бърза доставка на уникални занаятчийски и фермерски продукти", №ROBG204  /код 96/</t>
  </si>
  <si>
    <t>Генерален план за организация на движението на гр. В. Търново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</si>
  <si>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</si>
  <si>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</si>
  <si>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имоти частна собственост за разширение на Гробищни паркове на територията на Община Велико Търново</t>
  </si>
  <si>
    <t>Отчуждаване на части от имоти частна собственост за разширение на Депо за строителни отпадъци</t>
  </si>
  <si>
    <t>5500 Капиталови трансфери</t>
  </si>
  <si>
    <t>5501 Капиталови трансфери за нефинансови предприятия</t>
  </si>
  <si>
    <t>Закупуване и доставка на електробуси по проект "Интегриран градски транспорт на гр. Велико Търново по ОП „Региони в растеж“ 2014-2020г. BG16RFOP001-1.009-0005-C01 /код 98/</t>
  </si>
  <si>
    <t>Георги Камарашев</t>
  </si>
  <si>
    <t>Зам. - кмет "Строителство и устройство на територията "</t>
  </si>
  <si>
    <t>инж. Динко Кечев</t>
  </si>
  <si>
    <t>Директор дирекция СУТ</t>
  </si>
  <si>
    <t>П. Христов</t>
  </si>
  <si>
    <t>Началник отдел ИТО</t>
  </si>
  <si>
    <t>Приложение №2</t>
  </si>
  <si>
    <t>Р   А  З  П  Р  Е  Д  Е  Л  Е  Н  И  Е</t>
  </si>
  <si>
    <t>НА ЧИСЛЕНОСТТА И РАЗХОДИТЕ ЗА РАБОТНИ ЗАПЛАТИ ЗА ДЕЛЕГИРАНИТЕ ОТ ДЪРЖАВАТА ДЕЙНОСТИ,</t>
  </si>
  <si>
    <t>МЕСТНИТЕ ДЕЙНОСТИ И ДОФИНАНСИРАНИТЕ ДЕЙНОСТИ ЗА 2020 ГОДИНА</t>
  </si>
  <si>
    <t>считано от 01.02.2020 г.</t>
  </si>
  <si>
    <t xml:space="preserve">№ по ред </t>
  </si>
  <si>
    <t xml:space="preserve">П О К А З А Т Е Л И </t>
  </si>
  <si>
    <t>считано от 01.01.2020 г.</t>
  </si>
  <si>
    <t>БИЛО</t>
  </si>
  <si>
    <t>считано от 01.06.2020 г.</t>
  </si>
  <si>
    <t>считано от 01.08.2020 г.</t>
  </si>
  <si>
    <t>считано от 01.11.2020 г.</t>
  </si>
  <si>
    <t>Численост на персонала</t>
  </si>
  <si>
    <t>Средства за работна заплата за един месец</t>
  </si>
  <si>
    <t>ДЕЛЕГИРАНИ ОТ ДЪРЖАВАТА ДЕЙНОСТИ</t>
  </si>
  <si>
    <t>I .</t>
  </si>
  <si>
    <t>Функция "Общи държавни служби"</t>
  </si>
  <si>
    <t xml:space="preserve">в т.ч. </t>
  </si>
  <si>
    <t>ПМС 66</t>
  </si>
  <si>
    <t>ІІ.</t>
  </si>
  <si>
    <t>Функция "Отбрана и сигурност"</t>
  </si>
  <si>
    <t>ПМС 212</t>
  </si>
  <si>
    <t>IIІ.</t>
  </si>
  <si>
    <t xml:space="preserve">Функция "Здравеопазване" </t>
  </si>
  <si>
    <t>Детски ясли, детски кухни и яслени групи в ОДЗ</t>
  </si>
  <si>
    <t>Здравен кабинет в детски градини и училища</t>
  </si>
  <si>
    <t>Други дейности по здравеопазването</t>
  </si>
  <si>
    <t>Наркотични вещества</t>
  </si>
  <si>
    <t>ІV.</t>
  </si>
  <si>
    <t>Функция  "Социално осигуряване, подпомагане и грижи"</t>
  </si>
  <si>
    <t xml:space="preserve">Домове за деца </t>
  </si>
  <si>
    <t>V.</t>
  </si>
  <si>
    <t>Функция " Почивно дело, култура, религиозни дейности"</t>
  </si>
  <si>
    <t>МЕСТНИ ДЕЙНОСТИ</t>
  </si>
  <si>
    <t>II.</t>
  </si>
  <si>
    <t>Функция "Образование"</t>
  </si>
  <si>
    <t>IІІ.</t>
  </si>
  <si>
    <t>Функция  "Жилищно строителство, Б К С и опазване на околната среда"</t>
  </si>
  <si>
    <t>Група 2 "Физическа култура и спорт"</t>
  </si>
  <si>
    <t>1.1.</t>
  </si>
  <si>
    <t>Плувен басейн</t>
  </si>
  <si>
    <t>1.2.</t>
  </si>
  <si>
    <t>ОП "Спортни имоти"</t>
  </si>
  <si>
    <t>1.3.</t>
  </si>
  <si>
    <t>Поддръжка спортни бази</t>
  </si>
  <si>
    <t>Група 3 "Култура"</t>
  </si>
  <si>
    <t>Духов оркестър</t>
  </si>
  <si>
    <t>ОП "Общинско кабелно радио"</t>
  </si>
  <si>
    <t>ДКС "Васил Левски"</t>
  </si>
  <si>
    <t>1.4.</t>
  </si>
  <si>
    <t>Други дейности по културата</t>
  </si>
  <si>
    <t>VI.</t>
  </si>
  <si>
    <t>Функция "Икономически дейности и услуги"</t>
  </si>
  <si>
    <t>Група 2 "Селско стопанство, горско стопанство, лов и риболов</t>
  </si>
  <si>
    <t>ОП "Горско стопанство</t>
  </si>
  <si>
    <t>Група 6 "Други дейности по икономиката"</t>
  </si>
  <si>
    <t>2.1.</t>
  </si>
  <si>
    <t>Приют за кучета</t>
  </si>
  <si>
    <t>2.2.</t>
  </si>
  <si>
    <t xml:space="preserve">Административно - техническо обслужване </t>
  </si>
  <si>
    <t>2.3.</t>
  </si>
  <si>
    <t>ОП " Реклама "</t>
  </si>
  <si>
    <t>2.4.</t>
  </si>
  <si>
    <t>Младежки дом</t>
  </si>
  <si>
    <t>ДЪРЖАВНИ ДЕЙНОСТИ, ДОФИНАНСИРАНИ С МЕСТНИ ПРИХОДИ</t>
  </si>
  <si>
    <t>ІІІ.</t>
  </si>
  <si>
    <t>МЕРОПРИЯТИЯ КЪМ ОБЩИНА ВЕЛИКО ТЪРНОВО</t>
  </si>
  <si>
    <t>Общинска агенция по приватизация</t>
  </si>
  <si>
    <t>Забележка: Към средствата за работни заплати за един месец допълнително се начисляват ДОО и ЗОВ.</t>
  </si>
  <si>
    <t>КМЕТ:</t>
  </si>
  <si>
    <t>Директор дирекция "Бюджет и финанси"</t>
  </si>
  <si>
    <t>Главен счетоводител Община Велико Търново</t>
  </si>
  <si>
    <t>К. Денева</t>
  </si>
  <si>
    <t>Ст.експерт дирекция "Бюджет и финанси"</t>
  </si>
  <si>
    <t>Приложение 3</t>
  </si>
  <si>
    <t xml:space="preserve">Отчет </t>
  </si>
  <si>
    <t xml:space="preserve">за извършените разходи за командировки в страната </t>
  </si>
  <si>
    <t>Кмета на Община Велико Търново</t>
  </si>
  <si>
    <t>за отчетния период 01.07.2020 – 30.09.2020 година</t>
  </si>
  <si>
    <t>Дата</t>
  </si>
  <si>
    <t>Направление</t>
  </si>
  <si>
    <t>Сума в лева</t>
  </si>
  <si>
    <t>06-07.08.2020 г.</t>
  </si>
  <si>
    <t>СОФИЯ</t>
  </si>
  <si>
    <t>25-26.08.2020 г.</t>
  </si>
  <si>
    <t>ОБЩО:</t>
  </si>
  <si>
    <t>Всичко командировки в сраната:</t>
  </si>
  <si>
    <t>лв.</t>
  </si>
  <si>
    <t>Инж. ДАНИЕЛ ПАНОВ</t>
  </si>
  <si>
    <t xml:space="preserve">                               </t>
  </si>
  <si>
    <t>Приложение 4</t>
  </si>
  <si>
    <t xml:space="preserve">Председателя на Великотърновски общински съвет </t>
  </si>
  <si>
    <t>ВРАЦА</t>
  </si>
  <si>
    <t>Всичко командировки в страната:</t>
  </si>
  <si>
    <t>ВЕНЦИСЛАВ СПИРДОНОВ</t>
  </si>
  <si>
    <t xml:space="preserve">Председател на Великотърновски общински съвет </t>
  </si>
  <si>
    <t>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</si>
</sst>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лв&quot;"/>
    <numFmt numFmtId="165" formatCode="dd/mm/yyyy\ &quot;г.&quot;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name val="Arial"/>
      <family val="2"/>
      <charset val="204"/>
    </font>
    <font>
      <i/>
      <sz val="11"/>
      <color rgb="FFFF000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9"/>
      <color indexed="81"/>
      <name val="Segoe UI"/>
      <family val="2"/>
      <charset val="204"/>
    </font>
    <font>
      <sz val="9"/>
      <color indexed="81"/>
      <name val="Segoe UI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sz val="8"/>
      <color rgb="FFFF0000"/>
      <name val="Arial"/>
      <family val="2"/>
      <charset val="204"/>
    </font>
    <font>
      <i/>
      <sz val="9"/>
      <name val="Arial"/>
      <family val="2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28" fillId="0" borderId="0"/>
  </cellStyleXfs>
  <cellXfs count="25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1" applyFont="1" applyFill="1"/>
    <xf numFmtId="0" fontId="2" fillId="0" borderId="0" xfId="1" applyFont="1" applyFill="1"/>
    <xf numFmtId="3" fontId="2" fillId="0" borderId="0" xfId="1" applyNumberFormat="1" applyFont="1" applyFill="1"/>
    <xf numFmtId="0" fontId="3" fillId="0" borderId="0" xfId="1" applyFont="1" applyFill="1" applyAlignment="1">
      <alignment wrapText="1"/>
    </xf>
    <xf numFmtId="0" fontId="6" fillId="0" borderId="0" xfId="1" applyFont="1" applyFill="1" applyAlignment="1">
      <alignment wrapText="1"/>
    </xf>
    <xf numFmtId="0" fontId="5" fillId="0" borderId="0" xfId="1" applyFont="1" applyFill="1" applyAlignment="1">
      <alignment horizontal="left"/>
    </xf>
    <xf numFmtId="0" fontId="5" fillId="0" borderId="0" xfId="1" applyFont="1" applyFill="1" applyAlignment="1">
      <alignment horizontal="centerContinuous"/>
    </xf>
    <xf numFmtId="3" fontId="5" fillId="0" borderId="0" xfId="1" applyNumberFormat="1" applyFont="1" applyFill="1" applyAlignment="1">
      <alignment horizontal="centerContinuous"/>
    </xf>
    <xf numFmtId="0" fontId="3" fillId="0" borderId="0" xfId="0" applyFont="1" applyFill="1" applyAlignment="1">
      <alignment wrapText="1"/>
    </xf>
    <xf numFmtId="0" fontId="7" fillId="0" borderId="0" xfId="0" applyFont="1" applyFill="1"/>
    <xf numFmtId="0" fontId="5" fillId="0" borderId="0" xfId="0" applyFont="1" applyFill="1"/>
    <xf numFmtId="49" fontId="5" fillId="0" borderId="0" xfId="0" applyNumberFormat="1" applyFont="1" applyFill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49" fontId="2" fillId="0" borderId="1" xfId="0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3" fontId="2" fillId="0" borderId="0" xfId="0" applyNumberFormat="1" applyFont="1" applyFill="1" applyBorder="1" applyAlignment="1"/>
    <xf numFmtId="0" fontId="5" fillId="0" borderId="1" xfId="0" applyFont="1" applyFill="1" applyBorder="1" applyAlignment="1">
      <alignment horizontal="center"/>
    </xf>
    <xf numFmtId="3" fontId="5" fillId="0" borderId="1" xfId="0" applyNumberFormat="1" applyFont="1" applyFill="1" applyBorder="1"/>
    <xf numFmtId="3" fontId="2" fillId="0" borderId="0" xfId="0" applyNumberFormat="1" applyFont="1" applyFill="1" applyBorder="1"/>
    <xf numFmtId="0" fontId="5" fillId="0" borderId="2" xfId="0" applyFont="1" applyFill="1" applyBorder="1"/>
    <xf numFmtId="49" fontId="5" fillId="0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/>
    <xf numFmtId="0" fontId="5" fillId="0" borderId="3" xfId="0" applyFont="1" applyFill="1" applyBorder="1"/>
    <xf numFmtId="49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/>
    <xf numFmtId="3" fontId="5" fillId="0" borderId="0" xfId="0" applyNumberFormat="1" applyFont="1" applyFill="1" applyBorder="1" applyAlignment="1"/>
    <xf numFmtId="0" fontId="5" fillId="0" borderId="0" xfId="2" applyFont="1" applyFill="1" applyBorder="1"/>
    <xf numFmtId="0" fontId="2" fillId="0" borderId="0" xfId="2" applyFont="1" applyFill="1" applyBorder="1"/>
    <xf numFmtId="49" fontId="2" fillId="0" borderId="0" xfId="2" applyNumberFormat="1" applyFont="1" applyFill="1" applyBorder="1" applyAlignment="1">
      <alignment horizontal="center"/>
    </xf>
    <xf numFmtId="49" fontId="2" fillId="0" borderId="1" xfId="2" applyNumberFormat="1" applyFont="1" applyFill="1" applyBorder="1" applyAlignment="1">
      <alignment horizontal="center"/>
    </xf>
    <xf numFmtId="3" fontId="2" fillId="0" borderId="1" xfId="2" applyNumberFormat="1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3" fontId="5" fillId="0" borderId="1" xfId="2" applyNumberFormat="1" applyFont="1" applyFill="1" applyBorder="1"/>
    <xf numFmtId="0" fontId="2" fillId="0" borderId="0" xfId="2" applyFont="1" applyFill="1" applyBorder="1" applyAlignment="1">
      <alignment horizontal="center"/>
    </xf>
    <xf numFmtId="3" fontId="2" fillId="0" borderId="0" xfId="2" applyNumberFormat="1" applyFont="1" applyFill="1" applyBorder="1"/>
    <xf numFmtId="0" fontId="5" fillId="0" borderId="3" xfId="2" applyFont="1" applyFill="1" applyBorder="1"/>
    <xf numFmtId="0" fontId="5" fillId="0" borderId="3" xfId="2" applyFont="1" applyFill="1" applyBorder="1" applyAlignment="1">
      <alignment horizontal="center"/>
    </xf>
    <xf numFmtId="3" fontId="5" fillId="0" borderId="3" xfId="2" applyNumberFormat="1" applyFont="1" applyFill="1" applyBorder="1"/>
    <xf numFmtId="3" fontId="5" fillId="0" borderId="0" xfId="2" applyNumberFormat="1" applyFont="1" applyFill="1" applyBorder="1"/>
    <xf numFmtId="3" fontId="5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3" fontId="2" fillId="0" borderId="1" xfId="0" applyNumberFormat="1" applyFont="1" applyFill="1" applyBorder="1" applyAlignment="1"/>
    <xf numFmtId="0" fontId="5" fillId="0" borderId="3" xfId="0" applyFont="1" applyFill="1" applyBorder="1" applyAlignment="1">
      <alignment horizontal="center"/>
    </xf>
    <xf numFmtId="3" fontId="5" fillId="0" borderId="3" xfId="0" applyNumberFormat="1" applyFont="1" applyFill="1" applyBorder="1"/>
    <xf numFmtId="0" fontId="5" fillId="0" borderId="4" xfId="0" applyFont="1" applyFill="1" applyBorder="1"/>
    <xf numFmtId="0" fontId="5" fillId="0" borderId="4" xfId="0" applyFont="1" applyFill="1" applyBorder="1" applyAlignment="1">
      <alignment horizontal="center"/>
    </xf>
    <xf numFmtId="3" fontId="5" fillId="0" borderId="4" xfId="0" applyNumberFormat="1" applyFont="1" applyFill="1" applyBorder="1"/>
    <xf numFmtId="0" fontId="7" fillId="0" borderId="3" xfId="0" applyFont="1" applyFill="1" applyBorder="1"/>
    <xf numFmtId="0" fontId="7" fillId="0" borderId="0" xfId="1" applyFont="1" applyFill="1"/>
    <xf numFmtId="164" fontId="5" fillId="0" borderId="0" xfId="1" applyNumberFormat="1" applyFont="1" applyFill="1"/>
    <xf numFmtId="164" fontId="2" fillId="0" borderId="0" xfId="1" applyNumberFormat="1" applyFont="1" applyFill="1"/>
    <xf numFmtId="0" fontId="5" fillId="0" borderId="3" xfId="1" applyFont="1" applyFill="1" applyBorder="1"/>
    <xf numFmtId="0" fontId="2" fillId="0" borderId="3" xfId="0" applyFont="1" applyFill="1" applyBorder="1"/>
    <xf numFmtId="164" fontId="5" fillId="0" borderId="3" xfId="1" applyNumberFormat="1" applyFont="1" applyFill="1" applyBorder="1"/>
    <xf numFmtId="0" fontId="5" fillId="0" borderId="0" xfId="1" applyFont="1" applyFill="1" applyBorder="1"/>
    <xf numFmtId="164" fontId="5" fillId="0" borderId="0" xfId="1" applyNumberFormat="1" applyFont="1" applyFill="1" applyBorder="1"/>
    <xf numFmtId="0" fontId="7" fillId="0" borderId="4" xfId="1" applyFont="1" applyFill="1" applyBorder="1"/>
    <xf numFmtId="0" fontId="2" fillId="0" borderId="4" xfId="0" applyFont="1" applyFill="1" applyBorder="1"/>
    <xf numFmtId="0" fontId="5" fillId="0" borderId="4" xfId="1" applyFont="1" applyFill="1" applyBorder="1"/>
    <xf numFmtId="0" fontId="7" fillId="0" borderId="5" xfId="1" applyFont="1" applyFill="1" applyBorder="1"/>
    <xf numFmtId="0" fontId="2" fillId="0" borderId="5" xfId="0" applyFont="1" applyFill="1" applyBorder="1"/>
    <xf numFmtId="0" fontId="5" fillId="0" borderId="5" xfId="1" applyFont="1" applyFill="1" applyBorder="1"/>
    <xf numFmtId="164" fontId="5" fillId="0" borderId="5" xfId="1" applyNumberFormat="1" applyFont="1" applyFill="1" applyBorder="1"/>
    <xf numFmtId="0" fontId="3" fillId="0" borderId="0" xfId="1" applyFont="1" applyFill="1"/>
    <xf numFmtId="164" fontId="3" fillId="0" borderId="0" xfId="1" applyNumberFormat="1" applyFont="1" applyFill="1"/>
    <xf numFmtId="164" fontId="6" fillId="0" borderId="0" xfId="1" applyNumberFormat="1" applyFont="1" applyFill="1"/>
    <xf numFmtId="0" fontId="2" fillId="0" borderId="6" xfId="0" applyFont="1" applyFill="1" applyBorder="1"/>
    <xf numFmtId="0" fontId="8" fillId="0" borderId="0" xfId="0" applyFont="1" applyFill="1"/>
    <xf numFmtId="0" fontId="2" fillId="0" borderId="0" xfId="0" applyFont="1" applyFill="1" applyAlignment="1"/>
    <xf numFmtId="0" fontId="9" fillId="0" borderId="0" xfId="0" applyFont="1" applyFill="1"/>
    <xf numFmtId="0" fontId="10" fillId="0" borderId="0" xfId="0" applyFont="1" applyFill="1"/>
    <xf numFmtId="0" fontId="6" fillId="0" borderId="0" xfId="0" applyFont="1" applyFill="1"/>
    <xf numFmtId="0" fontId="2" fillId="0" borderId="0" xfId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ont="1" applyFill="1" applyAlignment="1"/>
    <xf numFmtId="0" fontId="9" fillId="0" borderId="0" xfId="2" applyFont="1" applyFill="1" applyAlignment="1"/>
    <xf numFmtId="0" fontId="2" fillId="0" borderId="0" xfId="0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11" fillId="0" borderId="0" xfId="3" applyFont="1" applyFill="1" applyAlignment="1">
      <alignment wrapText="1"/>
    </xf>
    <xf numFmtId="0" fontId="11" fillId="0" borderId="0" xfId="3" applyFont="1" applyFill="1"/>
    <xf numFmtId="0" fontId="12" fillId="0" borderId="0" xfId="3" applyFont="1" applyFill="1" applyAlignment="1">
      <alignment horizontal="right"/>
    </xf>
    <xf numFmtId="3" fontId="11" fillId="0" borderId="0" xfId="3" applyNumberFormat="1" applyFont="1" applyFill="1"/>
    <xf numFmtId="0" fontId="12" fillId="0" borderId="0" xfId="3" applyFont="1" applyFill="1"/>
    <xf numFmtId="0" fontId="12" fillId="0" borderId="0" xfId="3" applyFont="1" applyFill="1" applyAlignment="1">
      <alignment horizontal="centerContinuous"/>
    </xf>
    <xf numFmtId="0" fontId="12" fillId="0" borderId="0" xfId="3" applyNumberFormat="1" applyFont="1" applyFill="1" applyAlignment="1">
      <alignment horizontal="centerContinuous"/>
    </xf>
    <xf numFmtId="0" fontId="12" fillId="0" borderId="0" xfId="3" applyNumberFormat="1" applyFont="1" applyFill="1" applyAlignment="1"/>
    <xf numFmtId="0" fontId="12" fillId="0" borderId="0" xfId="3" applyFont="1" applyFill="1" applyAlignment="1"/>
    <xf numFmtId="0" fontId="12" fillId="0" borderId="7" xfId="2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wrapText="1"/>
    </xf>
    <xf numFmtId="3" fontId="12" fillId="0" borderId="8" xfId="3" applyNumberFormat="1" applyFont="1" applyFill="1" applyBorder="1" applyAlignment="1">
      <alignment horizontal="center" wrapText="1"/>
    </xf>
    <xf numFmtId="0" fontId="11" fillId="0" borderId="0" xfId="3" applyFont="1" applyFill="1" applyBorder="1" applyAlignment="1">
      <alignment wrapText="1"/>
    </xf>
    <xf numFmtId="0" fontId="12" fillId="0" borderId="9" xfId="2" applyFont="1" applyFill="1" applyBorder="1" applyAlignment="1">
      <alignment horizontal="center" vertical="center"/>
    </xf>
    <xf numFmtId="14" fontId="12" fillId="0" borderId="8" xfId="3" applyNumberFormat="1" applyFont="1" applyFill="1" applyBorder="1" applyAlignment="1">
      <alignment horizontal="center" wrapText="1"/>
    </xf>
    <xf numFmtId="3" fontId="12" fillId="0" borderId="9" xfId="4" applyNumberFormat="1" applyFont="1" applyFill="1" applyBorder="1" applyAlignment="1">
      <alignment horizontal="center" wrapText="1"/>
    </xf>
    <xf numFmtId="3" fontId="12" fillId="0" borderId="9" xfId="4" applyNumberFormat="1" applyFont="1" applyFill="1" applyBorder="1"/>
    <xf numFmtId="0" fontId="12" fillId="0" borderId="0" xfId="3" applyFont="1" applyFill="1" applyBorder="1"/>
    <xf numFmtId="0" fontId="12" fillId="0" borderId="8" xfId="4" applyFont="1" applyFill="1" applyBorder="1" applyAlignment="1">
      <alignment wrapText="1"/>
    </xf>
    <xf numFmtId="3" fontId="12" fillId="0" borderId="8" xfId="4" applyNumberFormat="1" applyFont="1" applyFill="1" applyBorder="1"/>
    <xf numFmtId="0" fontId="11" fillId="0" borderId="0" xfId="3" applyFont="1" applyFill="1" applyBorder="1"/>
    <xf numFmtId="3" fontId="12" fillId="0" borderId="8" xfId="4" applyNumberFormat="1" applyFont="1" applyFill="1" applyBorder="1" applyAlignment="1"/>
    <xf numFmtId="0" fontId="11" fillId="0" borderId="8" xfId="3" applyFont="1" applyFill="1" applyBorder="1" applyAlignment="1">
      <alignment wrapText="1"/>
    </xf>
    <xf numFmtId="3" fontId="11" fillId="0" borderId="8" xfId="4" applyNumberFormat="1" applyFont="1" applyFill="1" applyBorder="1" applyAlignment="1"/>
    <xf numFmtId="0" fontId="12" fillId="0" borderId="8" xfId="3" applyFont="1" applyFill="1" applyBorder="1" applyAlignment="1">
      <alignment wrapText="1"/>
    </xf>
    <xf numFmtId="0" fontId="11" fillId="0" borderId="8" xfId="4" applyFont="1" applyFill="1" applyBorder="1" applyAlignment="1">
      <alignment wrapText="1"/>
    </xf>
    <xf numFmtId="3" fontId="11" fillId="0" borderId="8" xfId="4" applyNumberFormat="1" applyFont="1" applyFill="1" applyBorder="1"/>
    <xf numFmtId="0" fontId="11" fillId="0" borderId="8" xfId="2" applyFont="1" applyFill="1" applyBorder="1" applyAlignment="1">
      <alignment horizontal="left" wrapText="1"/>
    </xf>
    <xf numFmtId="0" fontId="11" fillId="0" borderId="8" xfId="2" applyFont="1" applyFill="1" applyBorder="1" applyAlignment="1">
      <alignment wrapText="1"/>
    </xf>
    <xf numFmtId="3" fontId="11" fillId="0" borderId="8" xfId="4" applyNumberFormat="1" applyFont="1" applyFill="1" applyBorder="1" applyAlignment="1">
      <alignment horizontal="right"/>
    </xf>
    <xf numFmtId="0" fontId="11" fillId="0" borderId="8" xfId="5" applyFont="1" applyFill="1" applyBorder="1" applyAlignment="1">
      <alignment vertical="center" wrapText="1"/>
    </xf>
    <xf numFmtId="0" fontId="11" fillId="0" borderId="4" xfId="5" applyFont="1" applyFill="1" applyBorder="1" applyAlignment="1">
      <alignment vertical="center" wrapText="1"/>
    </xf>
    <xf numFmtId="0" fontId="12" fillId="0" borderId="8" xfId="4" applyFont="1" applyFill="1" applyBorder="1" applyAlignment="1">
      <alignment horizontal="left" wrapText="1"/>
    </xf>
    <xf numFmtId="0" fontId="11" fillId="0" borderId="8" xfId="4" applyFont="1" applyFill="1" applyBorder="1" applyAlignment="1">
      <alignment horizontal="left" wrapText="1"/>
    </xf>
    <xf numFmtId="0" fontId="11" fillId="0" borderId="8" xfId="3" applyFont="1" applyFill="1" applyBorder="1"/>
    <xf numFmtId="0" fontId="11" fillId="0" borderId="8" xfId="0" applyFont="1" applyFill="1" applyBorder="1" applyAlignment="1">
      <alignment wrapText="1"/>
    </xf>
    <xf numFmtId="3" fontId="11" fillId="0" borderId="8" xfId="0" applyNumberFormat="1" applyFont="1" applyFill="1" applyBorder="1"/>
    <xf numFmtId="0" fontId="12" fillId="0" borderId="8" xfId="2" applyFont="1" applyFill="1" applyBorder="1" applyAlignment="1">
      <alignment wrapText="1"/>
    </xf>
    <xf numFmtId="0" fontId="11" fillId="0" borderId="0" xfId="5" applyFont="1" applyFill="1" applyBorder="1" applyAlignment="1">
      <alignment vertical="center" wrapText="1"/>
    </xf>
    <xf numFmtId="3" fontId="11" fillId="0" borderId="0" xfId="4" applyNumberFormat="1" applyFont="1" applyFill="1" applyBorder="1"/>
    <xf numFmtId="0" fontId="12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wrapText="1"/>
    </xf>
    <xf numFmtId="0" fontId="16" fillId="0" borderId="0" xfId="0" applyFont="1" applyFill="1"/>
    <xf numFmtId="0" fontId="11" fillId="0" borderId="0" xfId="6" applyFont="1" applyFill="1" applyAlignment="1"/>
    <xf numFmtId="0" fontId="12" fillId="0" borderId="0" xfId="6" applyFont="1" applyFill="1" applyAlignment="1"/>
    <xf numFmtId="0" fontId="16" fillId="0" borderId="0" xfId="6" applyFont="1" applyFill="1" applyAlignment="1"/>
    <xf numFmtId="0" fontId="12" fillId="0" borderId="0" xfId="6" applyFont="1" applyFill="1" applyBorder="1" applyAlignment="1"/>
    <xf numFmtId="0" fontId="16" fillId="0" borderId="0" xfId="3" applyFont="1" applyFill="1" applyAlignment="1"/>
    <xf numFmtId="0" fontId="16" fillId="0" borderId="0" xfId="3" applyFont="1" applyFill="1"/>
    <xf numFmtId="0" fontId="16" fillId="0" borderId="0" xfId="3" applyFont="1" applyFill="1" applyBorder="1"/>
    <xf numFmtId="0" fontId="11" fillId="0" borderId="0" xfId="3" applyFont="1" applyFill="1" applyAlignment="1"/>
    <xf numFmtId="0" fontId="11" fillId="0" borderId="0" xfId="1" applyFont="1" applyFill="1" applyAlignment="1"/>
    <xf numFmtId="0" fontId="11" fillId="0" borderId="0" xfId="1" applyFont="1" applyFill="1"/>
    <xf numFmtId="0" fontId="11" fillId="0" borderId="0" xfId="6" applyFont="1" applyFill="1"/>
    <xf numFmtId="0" fontId="19" fillId="0" borderId="0" xfId="2" applyFont="1" applyFill="1" applyAlignment="1">
      <alignment horizontal="center"/>
    </xf>
    <xf numFmtId="0" fontId="19" fillId="0" borderId="0" xfId="2" applyFont="1" applyFill="1"/>
    <xf numFmtId="0" fontId="21" fillId="0" borderId="0" xfId="2" applyFont="1" applyFill="1" applyAlignment="1">
      <alignment horizontal="center"/>
    </xf>
    <xf numFmtId="0" fontId="22" fillId="0" borderId="0" xfId="1" applyFont="1" applyFill="1" applyBorder="1" applyAlignment="1">
      <alignment vertical="center" wrapText="1"/>
    </xf>
    <xf numFmtId="0" fontId="22" fillId="0" borderId="0" xfId="2" applyFont="1" applyFill="1" applyBorder="1" applyAlignment="1">
      <alignment vertical="center" wrapText="1"/>
    </xf>
    <xf numFmtId="0" fontId="22" fillId="0" borderId="0" xfId="1" applyFont="1" applyFill="1" applyAlignment="1"/>
    <xf numFmtId="0" fontId="22" fillId="0" borderId="0" xfId="7" applyFont="1" applyFill="1"/>
    <xf numFmtId="0" fontId="21" fillId="0" borderId="0" xfId="7" applyFont="1" applyFill="1" applyAlignment="1">
      <alignment horizontal="center"/>
    </xf>
    <xf numFmtId="0" fontId="22" fillId="0" borderId="0" xfId="7" applyFont="1" applyFill="1" applyAlignment="1">
      <alignment horizontal="centerContinuous"/>
    </xf>
    <xf numFmtId="3" fontId="22" fillId="0" borderId="0" xfId="7" applyNumberFormat="1" applyFont="1" applyFill="1" applyAlignment="1">
      <alignment horizontal="centerContinuous"/>
    </xf>
    <xf numFmtId="3" fontId="21" fillId="0" borderId="0" xfId="7" applyNumberFormat="1" applyFont="1" applyFill="1" applyAlignment="1">
      <alignment horizontal="centerContinuous"/>
    </xf>
    <xf numFmtId="3" fontId="22" fillId="0" borderId="0" xfId="7" applyNumberFormat="1" applyFont="1" applyFill="1" applyAlignment="1">
      <alignment horizontal="left"/>
    </xf>
    <xf numFmtId="0" fontId="20" fillId="0" borderId="8" xfId="7" applyFont="1" applyFill="1" applyBorder="1" applyAlignment="1">
      <alignment horizontal="center" wrapText="1"/>
    </xf>
    <xf numFmtId="0" fontId="21" fillId="0" borderId="0" xfId="7" applyFont="1" applyFill="1" applyAlignment="1">
      <alignment horizontal="center" wrapText="1"/>
    </xf>
    <xf numFmtId="0" fontId="20" fillId="0" borderId="8" xfId="7" applyFont="1" applyFill="1" applyBorder="1" applyAlignment="1">
      <alignment horizontal="center"/>
    </xf>
    <xf numFmtId="0" fontId="20" fillId="0" borderId="8" xfId="7" applyFont="1" applyFill="1" applyBorder="1"/>
    <xf numFmtId="3" fontId="20" fillId="0" borderId="8" xfId="7" applyNumberFormat="1" applyFont="1" applyFill="1" applyBorder="1" applyAlignment="1">
      <alignment horizontal="center" wrapText="1"/>
    </xf>
    <xf numFmtId="0" fontId="21" fillId="0" borderId="0" xfId="7" applyFont="1" applyFill="1"/>
    <xf numFmtId="0" fontId="24" fillId="0" borderId="8" xfId="7" applyFont="1" applyFill="1" applyBorder="1" applyAlignment="1">
      <alignment horizontal="center"/>
    </xf>
    <xf numFmtId="0" fontId="24" fillId="0" borderId="8" xfId="7" applyFont="1" applyFill="1" applyBorder="1"/>
    <xf numFmtId="3" fontId="24" fillId="0" borderId="8" xfId="7" applyNumberFormat="1" applyFont="1" applyFill="1" applyBorder="1"/>
    <xf numFmtId="3" fontId="20" fillId="0" borderId="8" xfId="7" applyNumberFormat="1" applyFont="1" applyFill="1" applyBorder="1"/>
    <xf numFmtId="0" fontId="25" fillId="0" borderId="8" xfId="7" applyFont="1" applyFill="1" applyBorder="1" applyAlignment="1">
      <alignment horizontal="center"/>
    </xf>
    <xf numFmtId="0" fontId="25" fillId="0" borderId="8" xfId="7" applyFont="1" applyFill="1" applyBorder="1"/>
    <xf numFmtId="0" fontId="26" fillId="0" borderId="0" xfId="7" applyFont="1" applyFill="1"/>
    <xf numFmtId="3" fontId="20" fillId="2" borderId="8" xfId="7" applyNumberFormat="1" applyFont="1" applyFill="1" applyBorder="1"/>
    <xf numFmtId="0" fontId="22" fillId="0" borderId="0" xfId="7" applyFont="1" applyFill="1" applyAlignment="1">
      <alignment horizontal="center"/>
    </xf>
    <xf numFmtId="3" fontId="22" fillId="0" borderId="0" xfId="7" applyNumberFormat="1" applyFont="1" applyFill="1"/>
    <xf numFmtId="4" fontId="22" fillId="0" borderId="0" xfId="7" applyNumberFormat="1" applyFont="1" applyFill="1"/>
    <xf numFmtId="0" fontId="24" fillId="0" borderId="0" xfId="7" applyFont="1" applyFill="1" applyAlignment="1">
      <alignment horizontal="center"/>
    </xf>
    <xf numFmtId="0" fontId="24" fillId="0" borderId="0" xfId="7" applyFont="1" applyFill="1"/>
    <xf numFmtId="3" fontId="24" fillId="0" borderId="0" xfId="7" applyNumberFormat="1" applyFont="1" applyFill="1"/>
    <xf numFmtId="0" fontId="20" fillId="0" borderId="0" xfId="7" applyFont="1" applyFill="1" applyAlignment="1">
      <alignment horizontal="left"/>
    </xf>
    <xf numFmtId="0" fontId="20" fillId="0" borderId="0" xfId="8" applyFont="1" applyFill="1" applyAlignment="1">
      <alignment horizontal="left"/>
    </xf>
    <xf numFmtId="0" fontId="24" fillId="0" borderId="0" xfId="8" applyFont="1" applyFill="1"/>
    <xf numFmtId="0" fontId="27" fillId="0" borderId="0" xfId="8" applyFont="1" applyFill="1" applyAlignment="1">
      <alignment horizontal="left"/>
    </xf>
    <xf numFmtId="0" fontId="27" fillId="0" borderId="0" xfId="8" applyFont="1" applyFill="1"/>
    <xf numFmtId="0" fontId="24" fillId="0" borderId="0" xfId="1" applyFont="1" applyFill="1" applyBorder="1" applyAlignment="1"/>
    <xf numFmtId="0" fontId="24" fillId="0" borderId="0" xfId="1" applyFont="1" applyFill="1" applyAlignment="1"/>
    <xf numFmtId="0" fontId="24" fillId="0" borderId="0" xfId="8" applyFont="1" applyFill="1" applyAlignment="1">
      <alignment horizontal="left"/>
    </xf>
    <xf numFmtId="0" fontId="24" fillId="0" borderId="0" xfId="1" applyFont="1" applyFill="1" applyBorder="1" applyAlignment="1">
      <alignment vertical="center" wrapText="1"/>
    </xf>
    <xf numFmtId="0" fontId="27" fillId="0" borderId="0" xfId="1" applyFont="1" applyFill="1" applyAlignment="1"/>
    <xf numFmtId="0" fontId="27" fillId="0" borderId="0" xfId="1" applyFont="1" applyFill="1" applyBorder="1" applyAlignment="1">
      <alignment vertical="center" wrapText="1"/>
    </xf>
    <xf numFmtId="0" fontId="24" fillId="0" borderId="0" xfId="8" applyFont="1" applyFill="1" applyBorder="1" applyAlignment="1">
      <alignment vertical="center" wrapText="1"/>
    </xf>
    <xf numFmtId="0" fontId="27" fillId="0" borderId="0" xfId="8" applyFont="1" applyFill="1" applyBorder="1" applyAlignment="1">
      <alignment vertical="center" wrapText="1"/>
    </xf>
    <xf numFmtId="0" fontId="24" fillId="0" borderId="0" xfId="7" applyFont="1" applyFill="1" applyAlignment="1">
      <alignment horizontal="left"/>
    </xf>
    <xf numFmtId="0" fontId="27" fillId="0" borderId="0" xfId="1" applyFont="1" applyFill="1" applyBorder="1" applyAlignment="1">
      <alignment vertical="center"/>
    </xf>
    <xf numFmtId="0" fontId="24" fillId="0" borderId="0" xfId="1" applyFont="1" applyFill="1" applyBorder="1" applyAlignment="1">
      <alignment vertical="center"/>
    </xf>
    <xf numFmtId="0" fontId="24" fillId="0" borderId="0" xfId="8" applyFont="1" applyFill="1" applyAlignment="1"/>
    <xf numFmtId="0" fontId="22" fillId="0" borderId="0" xfId="8" applyFont="1" applyFill="1" applyAlignment="1">
      <alignment horizontal="center"/>
    </xf>
    <xf numFmtId="0" fontId="22" fillId="0" borderId="0" xfId="8" applyFont="1" applyFill="1" applyAlignment="1"/>
    <xf numFmtId="0" fontId="22" fillId="0" borderId="0" xfId="1" applyFont="1" applyFill="1" applyBorder="1" applyAlignment="1"/>
    <xf numFmtId="3" fontId="22" fillId="0" borderId="0" xfId="1" applyNumberFormat="1" applyFont="1" applyFill="1" applyBorder="1" applyAlignment="1"/>
    <xf numFmtId="0" fontId="22" fillId="0" borderId="0" xfId="2" applyFont="1" applyFill="1" applyAlignment="1">
      <alignment horizontal="center"/>
    </xf>
    <xf numFmtId="0" fontId="22" fillId="0" borderId="0" xfId="2" applyFont="1" applyFill="1"/>
    <xf numFmtId="0" fontId="19" fillId="0" borderId="0" xfId="1" applyFont="1" applyFill="1" applyBorder="1" applyAlignment="1">
      <alignment vertical="center" wrapText="1"/>
    </xf>
    <xf numFmtId="0" fontId="19" fillId="0" borderId="0" xfId="1" applyFont="1" applyFill="1" applyAlignment="1"/>
    <xf numFmtId="0" fontId="19" fillId="0" borderId="0" xfId="2" applyFont="1" applyFill="1" applyBorder="1" applyAlignment="1">
      <alignment vertical="center" wrapText="1"/>
    </xf>
    <xf numFmtId="0" fontId="19" fillId="0" borderId="0" xfId="1" applyFont="1" applyFill="1" applyBorder="1" applyAlignment="1">
      <alignment vertical="center"/>
    </xf>
    <xf numFmtId="0" fontId="22" fillId="0" borderId="0" xfId="1" applyFont="1" applyFill="1" applyBorder="1" applyAlignment="1">
      <alignment vertical="center"/>
    </xf>
    <xf numFmtId="0" fontId="22" fillId="0" borderId="0" xfId="2" applyFont="1" applyFill="1" applyAlignment="1"/>
    <xf numFmtId="0" fontId="2" fillId="0" borderId="0" xfId="9" applyFont="1"/>
    <xf numFmtId="0" fontId="5" fillId="0" borderId="0" xfId="9" applyFont="1" applyAlignment="1">
      <alignment horizontal="right"/>
    </xf>
    <xf numFmtId="0" fontId="5" fillId="0" borderId="0" xfId="9" applyFont="1" applyAlignment="1">
      <alignment horizontal="center"/>
    </xf>
    <xf numFmtId="0" fontId="5" fillId="0" borderId="0" xfId="9" applyFont="1"/>
    <xf numFmtId="0" fontId="5" fillId="0" borderId="8" xfId="9" applyFont="1" applyBorder="1" applyAlignment="1">
      <alignment horizontal="center"/>
    </xf>
    <xf numFmtId="165" fontId="2" fillId="0" borderId="8" xfId="9" applyNumberFormat="1" applyFont="1" applyBorder="1" applyAlignment="1">
      <alignment horizontal="right"/>
    </xf>
    <xf numFmtId="0" fontId="2" fillId="0" borderId="8" xfId="9" applyFont="1" applyBorder="1" applyAlignment="1">
      <alignment horizontal="left"/>
    </xf>
    <xf numFmtId="2" fontId="2" fillId="0" borderId="8" xfId="9" applyNumberFormat="1" applyFont="1" applyBorder="1" applyAlignment="1">
      <alignment horizontal="right"/>
    </xf>
    <xf numFmtId="49" fontId="2" fillId="0" borderId="8" xfId="9" applyNumberFormat="1" applyFont="1" applyBorder="1"/>
    <xf numFmtId="0" fontId="2" fillId="0" borderId="8" xfId="9" applyFont="1" applyBorder="1"/>
    <xf numFmtId="4" fontId="2" fillId="0" borderId="8" xfId="9" applyNumberFormat="1" applyFont="1" applyBorder="1"/>
    <xf numFmtId="49" fontId="2" fillId="0" borderId="0" xfId="9" applyNumberFormat="1" applyFont="1"/>
    <xf numFmtId="4" fontId="2" fillId="0" borderId="0" xfId="9" applyNumberFormat="1" applyFont="1"/>
    <xf numFmtId="49" fontId="5" fillId="0" borderId="0" xfId="9" applyNumberFormat="1" applyFont="1"/>
    <xf numFmtId="4" fontId="5" fillId="0" borderId="0" xfId="9" applyNumberFormat="1" applyFont="1"/>
    <xf numFmtId="49" fontId="2" fillId="0" borderId="0" xfId="9" applyNumberFormat="1" applyFont="1" applyFill="1"/>
    <xf numFmtId="0" fontId="2" fillId="0" borderId="0" xfId="9" applyFont="1" applyFill="1"/>
    <xf numFmtId="49" fontId="9" fillId="0" borderId="0" xfId="9" applyNumberFormat="1" applyFont="1"/>
    <xf numFmtId="0" fontId="2" fillId="0" borderId="0" xfId="9" applyFont="1" applyAlignment="1">
      <alignment horizontal="justify" vertical="center"/>
    </xf>
    <xf numFmtId="0" fontId="9" fillId="0" borderId="0" xfId="9" applyFont="1"/>
    <xf numFmtId="0" fontId="2" fillId="0" borderId="0" xfId="9" applyFont="1" applyAlignment="1"/>
    <xf numFmtId="2" fontId="2" fillId="0" borderId="0" xfId="9" applyNumberFormat="1" applyFont="1"/>
    <xf numFmtId="0" fontId="2" fillId="0" borderId="0" xfId="9" applyFont="1" applyBorder="1" applyAlignment="1">
      <alignment horizontal="left"/>
    </xf>
    <xf numFmtId="0" fontId="9" fillId="0" borderId="0" xfId="9" applyFont="1" applyAlignment="1">
      <alignment horizontal="left"/>
    </xf>
    <xf numFmtId="0" fontId="14" fillId="0" borderId="8" xfId="2" applyFont="1" applyFill="1" applyBorder="1" applyAlignment="1">
      <alignment horizontal="left" wrapText="1"/>
    </xf>
    <xf numFmtId="3" fontId="14" fillId="0" borderId="8" xfId="4" applyNumberFormat="1" applyFont="1" applyFill="1" applyBorder="1" applyAlignment="1">
      <alignment horizontal="right"/>
    </xf>
    <xf numFmtId="0" fontId="14" fillId="0" borderId="0" xfId="3" applyFont="1" applyFill="1" applyBorder="1"/>
    <xf numFmtId="0" fontId="15" fillId="0" borderId="0" xfId="3" applyFont="1" applyFill="1" applyBorder="1"/>
    <xf numFmtId="0" fontId="2" fillId="0" borderId="1" xfId="2" applyFont="1" applyFill="1" applyBorder="1" applyAlignment="1">
      <alignment horizontal="left" wrapText="1"/>
    </xf>
    <xf numFmtId="3" fontId="20" fillId="0" borderId="10" xfId="7" applyNumberFormat="1" applyFont="1" applyFill="1" applyBorder="1" applyAlignment="1">
      <alignment horizontal="center" wrapText="1"/>
    </xf>
    <xf numFmtId="3" fontId="20" fillId="0" borderId="11" xfId="7" applyNumberFormat="1" applyFont="1" applyFill="1" applyBorder="1" applyAlignment="1">
      <alignment horizontal="center" wrapText="1"/>
    </xf>
    <xf numFmtId="3" fontId="20" fillId="0" borderId="10" xfId="7" applyNumberFormat="1" applyFont="1" applyFill="1" applyBorder="1" applyAlignment="1">
      <alignment horizontal="left" wrapText="1"/>
    </xf>
    <xf numFmtId="3" fontId="20" fillId="0" borderId="11" xfId="7" applyNumberFormat="1" applyFont="1" applyFill="1" applyBorder="1" applyAlignment="1">
      <alignment horizontal="left" wrapText="1"/>
    </xf>
    <xf numFmtId="0" fontId="21" fillId="0" borderId="0" xfId="7" applyFont="1" applyFill="1" applyAlignment="1">
      <alignment horizontal="center"/>
    </xf>
    <xf numFmtId="3" fontId="20" fillId="0" borderId="2" xfId="7" applyNumberFormat="1" applyFont="1" applyFill="1" applyBorder="1" applyAlignment="1">
      <alignment horizontal="center" wrapText="1"/>
    </xf>
    <xf numFmtId="3" fontId="20" fillId="0" borderId="0" xfId="7" applyNumberFormat="1" applyFont="1" applyFill="1" applyBorder="1" applyAlignment="1">
      <alignment horizontal="center" wrapText="1"/>
    </xf>
    <xf numFmtId="0" fontId="23" fillId="0" borderId="0" xfId="7" applyFont="1" applyFill="1" applyAlignment="1">
      <alignment horizontal="center"/>
    </xf>
    <xf numFmtId="0" fontId="20" fillId="0" borderId="0" xfId="2" applyFont="1" applyFill="1" applyAlignment="1">
      <alignment horizontal="center"/>
    </xf>
    <xf numFmtId="0" fontId="9" fillId="0" borderId="0" xfId="9" applyFont="1" applyAlignment="1">
      <alignment horizontal="left" vertical="center"/>
    </xf>
    <xf numFmtId="0" fontId="2" fillId="0" borderId="0" xfId="9" applyFont="1" applyAlignment="1">
      <alignment horizontal="center"/>
    </xf>
    <xf numFmtId="0" fontId="5" fillId="0" borderId="0" xfId="9" applyFont="1" applyAlignment="1">
      <alignment horizontal="left" vertical="center"/>
    </xf>
  </cellXfs>
  <cellStyles count="10">
    <cellStyle name="Normal_PrilDimi" xfId="7"/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8" xfId="8"/>
    <cellStyle name="Нормален 9" xfId="9"/>
    <cellStyle name="Нормален_ИП-2011г-начална 2" xfId="3"/>
    <cellStyle name="Нормален_Лист1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01"/>
  <sheetViews>
    <sheetView topLeftCell="A93" workbookViewId="0">
      <selection activeCell="A187" sqref="A187:XFD188"/>
    </sheetView>
  </sheetViews>
  <sheetFormatPr defaultRowHeight="14.25" x14ac:dyDescent="0.2"/>
  <cols>
    <col min="1" max="1" width="12.85546875" style="83" customWidth="1"/>
    <col min="2" max="2" width="26.140625" style="83" customWidth="1"/>
    <col min="3" max="3" width="19.140625" style="83" customWidth="1"/>
    <col min="4" max="4" width="11.85546875" style="83" bestFit="1" customWidth="1"/>
    <col min="5" max="5" width="19" style="83" customWidth="1"/>
    <col min="6" max="6" width="22.85546875" style="2" customWidth="1"/>
    <col min="7" max="16384" width="9.140625" style="83"/>
  </cols>
  <sheetData>
    <row r="1" spans="1:6" s="1" customFormat="1" x14ac:dyDescent="0.2">
      <c r="F1" s="2"/>
    </row>
    <row r="2" spans="1:6" s="1" customFormat="1" x14ac:dyDescent="0.2">
      <c r="F2" s="2"/>
    </row>
    <row r="3" spans="1:6" s="1" customFormat="1" ht="15" x14ac:dyDescent="0.25">
      <c r="A3" s="3" t="s">
        <v>552</v>
      </c>
      <c r="F3" s="2"/>
    </row>
    <row r="4" spans="1:6" s="4" customFormat="1" ht="15" x14ac:dyDescent="0.25">
      <c r="A4" s="3" t="s">
        <v>0</v>
      </c>
      <c r="E4" s="5"/>
      <c r="F4" s="6"/>
    </row>
    <row r="5" spans="1:6" s="4" customFormat="1" ht="15" x14ac:dyDescent="0.25">
      <c r="A5" s="3" t="s">
        <v>1</v>
      </c>
      <c r="E5" s="5"/>
      <c r="F5" s="6"/>
    </row>
    <row r="6" spans="1:6" s="3" customFormat="1" ht="15" x14ac:dyDescent="0.25">
      <c r="D6" s="4"/>
      <c r="E6" s="5"/>
      <c r="F6" s="7"/>
    </row>
    <row r="7" spans="1:6" s="3" customFormat="1" ht="15" x14ac:dyDescent="0.25">
      <c r="A7" s="3" t="s">
        <v>2</v>
      </c>
      <c r="D7" s="4"/>
      <c r="E7" s="5"/>
      <c r="F7" s="7"/>
    </row>
    <row r="8" spans="1:6" s="3" customFormat="1" ht="15" x14ac:dyDescent="0.25">
      <c r="D8" s="4"/>
      <c r="E8" s="5"/>
      <c r="F8" s="7"/>
    </row>
    <row r="9" spans="1:6" s="4" customFormat="1" ht="15" x14ac:dyDescent="0.25">
      <c r="A9" s="8" t="s">
        <v>3</v>
      </c>
      <c r="D9" s="9"/>
      <c r="E9" s="10"/>
      <c r="F9" s="6"/>
    </row>
    <row r="10" spans="1:6" s="3" customFormat="1" ht="15" x14ac:dyDescent="0.25">
      <c r="B10" s="4"/>
      <c r="D10" s="4"/>
      <c r="E10" s="5"/>
      <c r="F10" s="7"/>
    </row>
    <row r="11" spans="1:6" s="4" customFormat="1" x14ac:dyDescent="0.2">
      <c r="B11" s="4" t="s">
        <v>4</v>
      </c>
      <c r="E11" s="5"/>
      <c r="F11" s="6"/>
    </row>
    <row r="12" spans="1:6" s="4" customFormat="1" x14ac:dyDescent="0.2">
      <c r="A12" s="4" t="s">
        <v>5</v>
      </c>
      <c r="E12" s="5"/>
      <c r="F12" s="6"/>
    </row>
    <row r="13" spans="1:6" s="4" customFormat="1" x14ac:dyDescent="0.2">
      <c r="E13" s="5"/>
      <c r="F13" s="6"/>
    </row>
    <row r="14" spans="1:6" s="4" customFormat="1" x14ac:dyDescent="0.2">
      <c r="B14" s="4" t="s">
        <v>6</v>
      </c>
      <c r="E14" s="5"/>
      <c r="F14" s="6"/>
    </row>
    <row r="15" spans="1:6" s="1" customFormat="1" x14ac:dyDescent="0.2">
      <c r="A15" s="4" t="s">
        <v>7</v>
      </c>
      <c r="D15" s="4"/>
      <c r="E15" s="5"/>
      <c r="F15" s="11"/>
    </row>
    <row r="16" spans="1:6" s="1" customFormat="1" x14ac:dyDescent="0.2">
      <c r="A16" s="4"/>
      <c r="D16" s="4"/>
      <c r="E16" s="5"/>
      <c r="F16" s="11"/>
    </row>
    <row r="17" spans="1:7" s="13" customFormat="1" ht="15" x14ac:dyDescent="0.25">
      <c r="A17" s="12" t="s">
        <v>8</v>
      </c>
      <c r="C17" s="14"/>
      <c r="E17" s="15"/>
      <c r="F17" s="16"/>
    </row>
    <row r="18" spans="1:7" s="13" customFormat="1" ht="15" x14ac:dyDescent="0.25">
      <c r="A18" s="13" t="s">
        <v>9</v>
      </c>
      <c r="C18" s="14"/>
      <c r="E18" s="15"/>
      <c r="F18" s="17"/>
      <c r="G18" s="18"/>
    </row>
    <row r="19" spans="1:7" s="13" customFormat="1" ht="15" x14ac:dyDescent="0.25">
      <c r="A19" s="19" t="s">
        <v>10</v>
      </c>
      <c r="B19" s="20"/>
      <c r="C19" s="15"/>
      <c r="D19" s="20"/>
      <c r="E19" s="15"/>
      <c r="F19" s="15"/>
      <c r="G19" s="21"/>
    </row>
    <row r="20" spans="1:7" s="13" customFormat="1" ht="15" x14ac:dyDescent="0.25">
      <c r="A20" s="19" t="s">
        <v>11</v>
      </c>
      <c r="B20" s="20"/>
      <c r="C20" s="15"/>
      <c r="D20" s="20"/>
      <c r="E20" s="15"/>
      <c r="F20" s="15"/>
      <c r="G20" s="21"/>
    </row>
    <row r="21" spans="1:7" s="13" customFormat="1" ht="15" x14ac:dyDescent="0.25">
      <c r="A21" s="20" t="s">
        <v>12</v>
      </c>
      <c r="B21" s="22"/>
      <c r="C21" s="16"/>
      <c r="D21" s="16"/>
      <c r="E21" s="23" t="s">
        <v>13</v>
      </c>
      <c r="F21" s="24" t="s">
        <v>14</v>
      </c>
    </row>
    <row r="22" spans="1:7" s="13" customFormat="1" ht="15" x14ac:dyDescent="0.25">
      <c r="A22" s="20" t="s">
        <v>15</v>
      </c>
      <c r="B22" s="22"/>
      <c r="C22" s="16"/>
      <c r="D22" s="15"/>
      <c r="E22" s="25" t="s">
        <v>16</v>
      </c>
      <c r="F22" s="26">
        <f t="shared" ref="F22" si="0">SUM(F23)</f>
        <v>631</v>
      </c>
    </row>
    <row r="23" spans="1:7" s="13" customFormat="1" ht="15" x14ac:dyDescent="0.25">
      <c r="A23" s="22" t="s">
        <v>17</v>
      </c>
      <c r="B23" s="22"/>
      <c r="C23" s="16"/>
      <c r="D23" s="27"/>
      <c r="E23" s="27">
        <v>2406</v>
      </c>
      <c r="F23" s="28">
        <f t="shared" ref="F23" si="1">SUM(F24:F24)</f>
        <v>631</v>
      </c>
    </row>
    <row r="24" spans="1:7" s="13" customFormat="1" ht="15" x14ac:dyDescent="0.25">
      <c r="A24" s="29" t="s">
        <v>18</v>
      </c>
      <c r="B24" s="22"/>
      <c r="C24" s="16"/>
      <c r="D24" s="27"/>
      <c r="E24" s="27"/>
      <c r="F24" s="30">
        <v>631</v>
      </c>
    </row>
    <row r="25" spans="1:7" s="13" customFormat="1" ht="15" x14ac:dyDescent="0.25">
      <c r="A25" s="20" t="s">
        <v>19</v>
      </c>
      <c r="B25" s="22"/>
      <c r="C25" s="22"/>
      <c r="D25" s="17"/>
      <c r="E25" s="31">
        <v>2700</v>
      </c>
      <c r="F25" s="32">
        <f>SUM(F26)</f>
        <v>-2780</v>
      </c>
    </row>
    <row r="26" spans="1:7" s="1" customFormat="1" x14ac:dyDescent="0.2">
      <c r="A26" s="22" t="s">
        <v>20</v>
      </c>
      <c r="B26" s="22"/>
      <c r="C26" s="22"/>
      <c r="D26" s="27"/>
      <c r="E26" s="27">
        <v>2708</v>
      </c>
      <c r="F26" s="33">
        <f>SUM(F27:F27)</f>
        <v>-2780</v>
      </c>
    </row>
    <row r="27" spans="1:7" s="1" customFormat="1" x14ac:dyDescent="0.2">
      <c r="A27" s="22" t="s">
        <v>18</v>
      </c>
      <c r="B27" s="22"/>
      <c r="C27" s="22"/>
      <c r="D27" s="27"/>
      <c r="E27" s="27"/>
      <c r="F27" s="33">
        <v>-2780</v>
      </c>
    </row>
    <row r="28" spans="1:7" s="13" customFormat="1" ht="15" x14ac:dyDescent="0.25">
      <c r="A28" s="20" t="s">
        <v>21</v>
      </c>
      <c r="B28" s="22"/>
      <c r="C28" s="22"/>
      <c r="D28" s="17"/>
      <c r="E28" s="31">
        <v>3600</v>
      </c>
      <c r="F28" s="32">
        <f>SUM(F29)</f>
        <v>69</v>
      </c>
    </row>
    <row r="29" spans="1:7" s="1" customFormat="1" x14ac:dyDescent="0.2">
      <c r="A29" s="22" t="s">
        <v>22</v>
      </c>
      <c r="B29" s="22"/>
      <c r="C29" s="22"/>
      <c r="D29" s="27"/>
      <c r="E29" s="27">
        <v>3619</v>
      </c>
      <c r="F29" s="33">
        <f>SUM(F30:F30)</f>
        <v>69</v>
      </c>
    </row>
    <row r="30" spans="1:7" s="1" customFormat="1" x14ac:dyDescent="0.2">
      <c r="A30" s="22" t="s">
        <v>18</v>
      </c>
      <c r="B30" s="22"/>
      <c r="C30" s="22"/>
      <c r="D30" s="27"/>
      <c r="E30" s="27"/>
      <c r="F30" s="33">
        <v>69</v>
      </c>
    </row>
    <row r="31" spans="1:7" s="13" customFormat="1" ht="15" x14ac:dyDescent="0.25">
      <c r="A31" s="20" t="s">
        <v>23</v>
      </c>
      <c r="B31" s="22"/>
      <c r="C31" s="22"/>
      <c r="D31" s="17"/>
      <c r="E31" s="31">
        <v>3700</v>
      </c>
      <c r="F31" s="32">
        <f>SUM(F32)</f>
        <v>-50</v>
      </c>
    </row>
    <row r="32" spans="1:7" s="1" customFormat="1" x14ac:dyDescent="0.2">
      <c r="A32" s="22" t="s">
        <v>24</v>
      </c>
      <c r="B32" s="22"/>
      <c r="C32" s="22"/>
      <c r="D32" s="27"/>
      <c r="E32" s="27">
        <v>3702</v>
      </c>
      <c r="F32" s="33">
        <f>SUM(F33:F33)</f>
        <v>-50</v>
      </c>
    </row>
    <row r="33" spans="1:6" s="1" customFormat="1" x14ac:dyDescent="0.2">
      <c r="A33" s="22" t="s">
        <v>18</v>
      </c>
      <c r="B33" s="22"/>
      <c r="C33" s="22"/>
      <c r="D33" s="27"/>
      <c r="E33" s="27"/>
      <c r="F33" s="33">
        <v>-50</v>
      </c>
    </row>
    <row r="34" spans="1:6" s="13" customFormat="1" ht="15" x14ac:dyDescent="0.25">
      <c r="A34" s="20" t="s">
        <v>25</v>
      </c>
      <c r="B34" s="22"/>
      <c r="C34" s="22"/>
      <c r="D34" s="17"/>
      <c r="E34" s="31">
        <v>4500</v>
      </c>
      <c r="F34" s="32">
        <f>SUM(F35)</f>
        <v>2130</v>
      </c>
    </row>
    <row r="35" spans="1:6" s="1" customFormat="1" x14ac:dyDescent="0.2">
      <c r="A35" s="22" t="s">
        <v>26</v>
      </c>
      <c r="B35" s="22"/>
      <c r="C35" s="22"/>
      <c r="D35" s="27"/>
      <c r="E35" s="27">
        <v>4501</v>
      </c>
      <c r="F35" s="33">
        <f>SUM(F36:F36)</f>
        <v>2130</v>
      </c>
    </row>
    <row r="36" spans="1:6" s="1" customFormat="1" x14ac:dyDescent="0.2">
      <c r="A36" s="22" t="s">
        <v>18</v>
      </c>
      <c r="B36" s="22"/>
      <c r="C36" s="22"/>
      <c r="D36" s="27"/>
      <c r="E36" s="27"/>
      <c r="F36" s="33">
        <v>2130</v>
      </c>
    </row>
    <row r="37" spans="1:6" s="13" customFormat="1" ht="15" x14ac:dyDescent="0.25">
      <c r="A37" s="34" t="s">
        <v>27</v>
      </c>
      <c r="B37" s="34"/>
      <c r="C37" s="35"/>
      <c r="D37" s="35"/>
      <c r="E37" s="35"/>
      <c r="F37" s="36">
        <f>SUM(F22,F25,F28,F31,F34)</f>
        <v>0</v>
      </c>
    </row>
    <row r="38" spans="1:6" s="13" customFormat="1" ht="15.75" thickBot="1" x14ac:dyDescent="0.3">
      <c r="A38" s="37" t="s">
        <v>28</v>
      </c>
      <c r="B38" s="37"/>
      <c r="C38" s="38"/>
      <c r="D38" s="38"/>
      <c r="E38" s="38"/>
      <c r="F38" s="39">
        <f>SUM(F37)</f>
        <v>0</v>
      </c>
    </row>
    <row r="39" spans="1:6" s="13" customFormat="1" ht="15.75" thickTop="1" x14ac:dyDescent="0.25">
      <c r="A39" s="20"/>
      <c r="B39" s="20"/>
      <c r="C39" s="15"/>
      <c r="D39" s="15"/>
      <c r="E39" s="15"/>
      <c r="F39" s="40"/>
    </row>
    <row r="40" spans="1:6" s="13" customFormat="1" ht="15" x14ac:dyDescent="0.25">
      <c r="A40" s="41" t="s">
        <v>29</v>
      </c>
      <c r="B40" s="42"/>
      <c r="C40" s="42"/>
      <c r="D40" s="43"/>
      <c r="E40" s="44" t="s">
        <v>13</v>
      </c>
      <c r="F40" s="45" t="s">
        <v>14</v>
      </c>
    </row>
    <row r="41" spans="1:6" s="13" customFormat="1" ht="15" x14ac:dyDescent="0.25">
      <c r="A41" s="42" t="s">
        <v>30</v>
      </c>
      <c r="B41" s="42"/>
      <c r="C41" s="42"/>
      <c r="D41" s="46"/>
      <c r="E41" s="47">
        <v>3100</v>
      </c>
      <c r="F41" s="48">
        <f>SUM(F42:F42)</f>
        <v>1239662</v>
      </c>
    </row>
    <row r="42" spans="1:6" s="13" customFormat="1" ht="15" x14ac:dyDescent="0.25">
      <c r="A42" s="240" t="s">
        <v>31</v>
      </c>
      <c r="B42" s="240"/>
      <c r="C42" s="240"/>
      <c r="D42" s="49"/>
      <c r="E42" s="49">
        <v>3118</v>
      </c>
      <c r="F42" s="50">
        <v>1239662</v>
      </c>
    </row>
    <row r="43" spans="1:6" s="13" customFormat="1" ht="15.75" thickBot="1" x14ac:dyDescent="0.3">
      <c r="A43" s="51" t="s">
        <v>32</v>
      </c>
      <c r="B43" s="51"/>
      <c r="C43" s="51"/>
      <c r="D43" s="52"/>
      <c r="E43" s="53"/>
      <c r="F43" s="53">
        <f>SUM(F41)</f>
        <v>1239662</v>
      </c>
    </row>
    <row r="44" spans="1:6" s="13" customFormat="1" ht="15.75" thickTop="1" x14ac:dyDescent="0.25">
      <c r="A44" s="41"/>
      <c r="B44" s="41"/>
      <c r="C44" s="41"/>
      <c r="D44" s="46"/>
      <c r="E44" s="54"/>
      <c r="F44" s="54"/>
    </row>
    <row r="45" spans="1:6" s="22" customFormat="1" ht="15" x14ac:dyDescent="0.25">
      <c r="A45" s="20" t="s">
        <v>33</v>
      </c>
      <c r="D45" s="17"/>
      <c r="E45" s="31">
        <v>6100</v>
      </c>
      <c r="F45" s="55">
        <f>SUM(F49,F46)</f>
        <v>68186</v>
      </c>
    </row>
    <row r="46" spans="1:6" s="22" customFormat="1" x14ac:dyDescent="0.2">
      <c r="A46" s="22" t="s">
        <v>34</v>
      </c>
      <c r="D46" s="27"/>
      <c r="E46" s="56">
        <v>6101</v>
      </c>
      <c r="F46" s="57">
        <f>SUM(F47:F48)</f>
        <v>68186</v>
      </c>
    </row>
    <row r="47" spans="1:6" s="22" customFormat="1" ht="15" x14ac:dyDescent="0.25">
      <c r="A47" s="22" t="s">
        <v>35</v>
      </c>
      <c r="D47" s="17"/>
      <c r="E47" s="17"/>
      <c r="F47" s="30">
        <v>19100</v>
      </c>
    </row>
    <row r="48" spans="1:6" s="22" customFormat="1" ht="15" x14ac:dyDescent="0.25">
      <c r="A48" s="22" t="s">
        <v>36</v>
      </c>
      <c r="D48" s="17"/>
      <c r="E48" s="17"/>
      <c r="F48" s="30">
        <v>49086</v>
      </c>
    </row>
    <row r="49" spans="1:7" s="20" customFormat="1" ht="15" x14ac:dyDescent="0.25">
      <c r="A49" s="22" t="s">
        <v>37</v>
      </c>
      <c r="B49" s="22"/>
      <c r="C49" s="22"/>
      <c r="D49" s="27"/>
      <c r="E49" s="56">
        <v>6109</v>
      </c>
      <c r="F49" s="55">
        <f>SUM(F50:F51)</f>
        <v>0</v>
      </c>
    </row>
    <row r="50" spans="1:7" s="22" customFormat="1" x14ac:dyDescent="0.2">
      <c r="A50" s="22" t="s">
        <v>35</v>
      </c>
      <c r="D50" s="27"/>
      <c r="E50" s="27"/>
      <c r="F50" s="30">
        <v>-25361</v>
      </c>
    </row>
    <row r="51" spans="1:7" s="22" customFormat="1" ht="15" x14ac:dyDescent="0.25">
      <c r="A51" s="22" t="s">
        <v>38</v>
      </c>
      <c r="D51" s="17"/>
      <c r="E51" s="17"/>
      <c r="F51" s="30">
        <v>25361</v>
      </c>
    </row>
    <row r="52" spans="1:7" s="22" customFormat="1" ht="15.75" thickBot="1" x14ac:dyDescent="0.3">
      <c r="A52" s="37" t="s">
        <v>39</v>
      </c>
      <c r="B52" s="37"/>
      <c r="C52" s="37"/>
      <c r="D52" s="58"/>
      <c r="E52" s="58"/>
      <c r="F52" s="59">
        <f>SUM(F45)</f>
        <v>68186</v>
      </c>
    </row>
    <row r="53" spans="1:7" s="22" customFormat="1" ht="15.75" thickTop="1" x14ac:dyDescent="0.25">
      <c r="A53" s="60"/>
      <c r="B53" s="60"/>
      <c r="C53" s="60"/>
      <c r="D53" s="61"/>
      <c r="E53" s="61"/>
      <c r="F53" s="62"/>
    </row>
    <row r="54" spans="1:7" s="1" customFormat="1" ht="15.75" thickBot="1" x14ac:dyDescent="0.3">
      <c r="A54" s="63" t="s">
        <v>40</v>
      </c>
      <c r="B54" s="37"/>
      <c r="C54" s="37"/>
      <c r="D54" s="58"/>
      <c r="E54" s="58"/>
      <c r="F54" s="59">
        <f>SUM(F38,F43,F52)</f>
        <v>1307848</v>
      </c>
    </row>
    <row r="55" spans="1:7" s="1" customFormat="1" ht="15.75" thickTop="1" x14ac:dyDescent="0.25">
      <c r="A55" s="19"/>
      <c r="B55" s="20"/>
      <c r="C55" s="20"/>
      <c r="D55" s="17"/>
      <c r="E55" s="17"/>
      <c r="F55" s="18"/>
    </row>
    <row r="56" spans="1:7" s="1" customFormat="1" ht="15" x14ac:dyDescent="0.25">
      <c r="A56" s="20" t="s">
        <v>41</v>
      </c>
      <c r="B56" s="20"/>
      <c r="C56" s="20"/>
      <c r="D56" s="17"/>
      <c r="E56" s="17"/>
      <c r="F56" s="18"/>
    </row>
    <row r="57" spans="1:7" s="13" customFormat="1" ht="15" x14ac:dyDescent="0.25">
      <c r="A57" s="19" t="s">
        <v>10</v>
      </c>
      <c r="B57" s="20"/>
      <c r="C57" s="15"/>
      <c r="D57" s="20"/>
      <c r="E57" s="15"/>
      <c r="F57" s="15"/>
      <c r="G57" s="21"/>
    </row>
    <row r="58" spans="1:7" s="13" customFormat="1" ht="15" x14ac:dyDescent="0.25">
      <c r="A58" s="19" t="s">
        <v>11</v>
      </c>
      <c r="B58" s="20"/>
      <c r="C58" s="15"/>
      <c r="D58" s="20"/>
      <c r="E58" s="15"/>
      <c r="F58" s="15"/>
      <c r="G58" s="21"/>
    </row>
    <row r="59" spans="1:7" s="13" customFormat="1" ht="15" x14ac:dyDescent="0.25">
      <c r="A59" s="20" t="s">
        <v>12</v>
      </c>
      <c r="B59" s="22"/>
      <c r="C59" s="16"/>
      <c r="D59" s="23"/>
      <c r="E59" s="23" t="s">
        <v>13</v>
      </c>
      <c r="F59" s="24" t="s">
        <v>14</v>
      </c>
    </row>
    <row r="60" spans="1:7" s="13" customFormat="1" ht="15" x14ac:dyDescent="0.25">
      <c r="A60" s="20" t="s">
        <v>25</v>
      </c>
      <c r="B60" s="22"/>
      <c r="C60" s="22"/>
      <c r="D60" s="31"/>
      <c r="E60" s="31">
        <v>4500</v>
      </c>
      <c r="F60" s="32">
        <f>SUM(F61,F63)</f>
        <v>801000</v>
      </c>
    </row>
    <row r="61" spans="1:7" s="13" customFormat="1" ht="15" x14ac:dyDescent="0.25">
      <c r="A61" s="22" t="s">
        <v>26</v>
      </c>
      <c r="B61" s="20"/>
      <c r="C61" s="20"/>
      <c r="D61" s="27"/>
      <c r="E61" s="27">
        <v>4501</v>
      </c>
      <c r="F61" s="33">
        <f>SUM(F62)</f>
        <v>1000</v>
      </c>
    </row>
    <row r="62" spans="1:7" s="1" customFormat="1" x14ac:dyDescent="0.2">
      <c r="A62" s="22" t="s">
        <v>42</v>
      </c>
      <c r="B62" s="22"/>
      <c r="C62" s="22"/>
      <c r="D62" s="27"/>
      <c r="E62" s="27"/>
      <c r="F62" s="33">
        <v>1000</v>
      </c>
    </row>
    <row r="63" spans="1:7" s="13" customFormat="1" ht="15" x14ac:dyDescent="0.25">
      <c r="A63" s="22" t="s">
        <v>43</v>
      </c>
      <c r="B63" s="20"/>
      <c r="C63" s="20"/>
      <c r="D63" s="27"/>
      <c r="E63" s="27">
        <v>4503</v>
      </c>
      <c r="F63" s="33">
        <f>SUM(F64)</f>
        <v>800000</v>
      </c>
    </row>
    <row r="64" spans="1:7" s="1" customFormat="1" x14ac:dyDescent="0.2">
      <c r="A64" s="22" t="s">
        <v>35</v>
      </c>
      <c r="B64" s="22"/>
      <c r="C64" s="22"/>
      <c r="D64" s="27"/>
      <c r="E64" s="27"/>
      <c r="F64" s="33">
        <v>800000</v>
      </c>
    </row>
    <row r="65" spans="1:6" s="13" customFormat="1" ht="15" x14ac:dyDescent="0.25">
      <c r="A65" s="34" t="s">
        <v>27</v>
      </c>
      <c r="B65" s="34"/>
      <c r="C65" s="35"/>
      <c r="D65" s="35"/>
      <c r="E65" s="35"/>
      <c r="F65" s="36">
        <f>SUM(F60)</f>
        <v>801000</v>
      </c>
    </row>
    <row r="66" spans="1:6" s="13" customFormat="1" ht="15.75" thickBot="1" x14ac:dyDescent="0.3">
      <c r="A66" s="37" t="s">
        <v>28</v>
      </c>
      <c r="B66" s="37"/>
      <c r="C66" s="38"/>
      <c r="D66" s="38"/>
      <c r="E66" s="38"/>
      <c r="F66" s="39">
        <f>SUM(F65)</f>
        <v>801000</v>
      </c>
    </row>
    <row r="67" spans="1:6" s="1" customFormat="1" ht="15.75" thickTop="1" x14ac:dyDescent="0.25">
      <c r="A67" s="19"/>
      <c r="B67" s="20"/>
      <c r="C67" s="20"/>
      <c r="D67" s="17"/>
      <c r="E67" s="17"/>
      <c r="F67" s="18"/>
    </row>
    <row r="68" spans="1:6" s="22" customFormat="1" ht="15" x14ac:dyDescent="0.25">
      <c r="A68" s="20" t="s">
        <v>33</v>
      </c>
      <c r="D68" s="31"/>
      <c r="E68" s="31">
        <v>6100</v>
      </c>
      <c r="F68" s="55">
        <f>SUM(F69)</f>
        <v>0</v>
      </c>
    </row>
    <row r="69" spans="1:6" s="20" customFormat="1" ht="15" x14ac:dyDescent="0.25">
      <c r="A69" s="22" t="s">
        <v>37</v>
      </c>
      <c r="B69" s="22"/>
      <c r="C69" s="22"/>
      <c r="D69" s="56"/>
      <c r="E69" s="56">
        <v>6109</v>
      </c>
      <c r="F69" s="55">
        <f>SUM(F70:F71)</f>
        <v>0</v>
      </c>
    </row>
    <row r="70" spans="1:6" s="22" customFormat="1" x14ac:dyDescent="0.2">
      <c r="A70" s="22" t="s">
        <v>35</v>
      </c>
      <c r="D70" s="27"/>
      <c r="E70" s="27"/>
      <c r="F70" s="30">
        <v>-5300</v>
      </c>
    </row>
    <row r="71" spans="1:6" s="22" customFormat="1" ht="15" x14ac:dyDescent="0.25">
      <c r="A71" s="22" t="s">
        <v>44</v>
      </c>
      <c r="D71" s="17"/>
      <c r="E71" s="17"/>
      <c r="F71" s="30">
        <v>5300</v>
      </c>
    </row>
    <row r="72" spans="1:6" s="22" customFormat="1" ht="15.75" thickBot="1" x14ac:dyDescent="0.3">
      <c r="A72" s="37" t="s">
        <v>39</v>
      </c>
      <c r="B72" s="37"/>
      <c r="C72" s="37"/>
      <c r="D72" s="58"/>
      <c r="E72" s="58"/>
      <c r="F72" s="59">
        <f>SUM(F68)</f>
        <v>0</v>
      </c>
    </row>
    <row r="73" spans="1:6" s="1" customFormat="1" ht="15.75" thickTop="1" x14ac:dyDescent="0.25">
      <c r="A73" s="19"/>
      <c r="B73" s="20"/>
      <c r="C73" s="20"/>
      <c r="D73" s="17"/>
      <c r="E73" s="17"/>
      <c r="F73" s="18"/>
    </row>
    <row r="74" spans="1:6" s="42" customFormat="1" ht="15.75" thickBot="1" x14ac:dyDescent="0.3">
      <c r="A74" s="63" t="s">
        <v>45</v>
      </c>
      <c r="B74" s="37"/>
      <c r="C74" s="37"/>
      <c r="D74" s="58"/>
      <c r="E74" s="39"/>
      <c r="F74" s="39">
        <f>SUM(F66,F72)</f>
        <v>801000</v>
      </c>
    </row>
    <row r="75" spans="1:6" s="42" customFormat="1" ht="16.5" thickTop="1" thickBot="1" x14ac:dyDescent="0.3">
      <c r="A75" s="63"/>
      <c r="B75" s="37"/>
      <c r="C75" s="37"/>
      <c r="D75" s="58"/>
      <c r="E75" s="39"/>
      <c r="F75" s="39"/>
    </row>
    <row r="76" spans="1:6" s="42" customFormat="1" ht="16.5" thickTop="1" thickBot="1" x14ac:dyDescent="0.3">
      <c r="A76" s="63" t="s">
        <v>46</v>
      </c>
      <c r="B76" s="37"/>
      <c r="C76" s="37"/>
      <c r="D76" s="58"/>
      <c r="E76" s="39"/>
      <c r="F76" s="39">
        <f>SUM(F54,F74)</f>
        <v>2108848</v>
      </c>
    </row>
    <row r="77" spans="1:6" s="1" customFormat="1" ht="15.75" thickTop="1" x14ac:dyDescent="0.25">
      <c r="A77" s="19"/>
      <c r="B77" s="20"/>
      <c r="C77" s="20"/>
      <c r="D77" s="17"/>
      <c r="E77" s="17"/>
      <c r="F77" s="18"/>
    </row>
    <row r="78" spans="1:6" s="1" customFormat="1" ht="15" x14ac:dyDescent="0.25">
      <c r="A78" s="12" t="s">
        <v>47</v>
      </c>
    </row>
    <row r="79" spans="1:6" s="1" customFormat="1" ht="15" x14ac:dyDescent="0.25">
      <c r="A79" s="64" t="s">
        <v>48</v>
      </c>
      <c r="C79" s="4"/>
      <c r="E79" s="4"/>
      <c r="F79" s="4"/>
    </row>
    <row r="80" spans="1:6" s="1" customFormat="1" ht="15" x14ac:dyDescent="0.25">
      <c r="A80" s="3" t="s">
        <v>49</v>
      </c>
      <c r="C80" s="3"/>
      <c r="E80" s="3"/>
      <c r="F80" s="65">
        <f>SUM(E83:E83)</f>
        <v>1239662</v>
      </c>
    </row>
    <row r="81" spans="1:6" s="1" customFormat="1" ht="15" x14ac:dyDescent="0.25">
      <c r="A81" s="3" t="s">
        <v>50</v>
      </c>
      <c r="C81" s="3"/>
      <c r="E81" s="3"/>
      <c r="F81" s="65"/>
    </row>
    <row r="82" spans="1:6" s="1" customFormat="1" ht="15" x14ac:dyDescent="0.25">
      <c r="A82" s="3" t="s">
        <v>51</v>
      </c>
      <c r="C82" s="3"/>
      <c r="E82" s="3"/>
      <c r="F82" s="65"/>
    </row>
    <row r="83" spans="1:6" s="1" customFormat="1" ht="15" x14ac:dyDescent="0.25">
      <c r="A83" s="4" t="s">
        <v>52</v>
      </c>
      <c r="C83" s="4" t="s">
        <v>35</v>
      </c>
      <c r="E83" s="66">
        <v>1239662</v>
      </c>
      <c r="F83" s="3"/>
    </row>
    <row r="84" spans="1:6" s="1" customFormat="1" ht="15" x14ac:dyDescent="0.25">
      <c r="A84" s="4"/>
      <c r="C84" s="4"/>
      <c r="E84" s="66"/>
      <c r="F84" s="3"/>
    </row>
    <row r="85" spans="1:6" s="1" customFormat="1" ht="15" x14ac:dyDescent="0.25">
      <c r="A85" s="3" t="s">
        <v>53</v>
      </c>
      <c r="C85" s="3"/>
      <c r="E85" s="3"/>
      <c r="F85" s="65">
        <f>SUM(E86:E87)</f>
        <v>0</v>
      </c>
    </row>
    <row r="86" spans="1:6" s="1" customFormat="1" ht="15" x14ac:dyDescent="0.25">
      <c r="A86" s="4" t="s">
        <v>52</v>
      </c>
      <c r="C86" s="4" t="s">
        <v>35</v>
      </c>
      <c r="E86" s="66">
        <v>-15085</v>
      </c>
      <c r="F86" s="3"/>
    </row>
    <row r="87" spans="1:6" s="1" customFormat="1" ht="15" x14ac:dyDescent="0.25">
      <c r="A87" s="4"/>
      <c r="C87" s="4" t="s">
        <v>38</v>
      </c>
      <c r="E87" s="66">
        <v>15085</v>
      </c>
      <c r="F87" s="65"/>
    </row>
    <row r="88" spans="1:6" s="1" customFormat="1" ht="15" x14ac:dyDescent="0.25">
      <c r="A88" s="4"/>
      <c r="C88" s="4"/>
      <c r="E88" s="66"/>
      <c r="F88" s="65"/>
    </row>
    <row r="89" spans="1:6" s="1" customFormat="1" ht="15" x14ac:dyDescent="0.25">
      <c r="A89" s="3" t="s">
        <v>54</v>
      </c>
      <c r="C89" s="3"/>
      <c r="E89" s="3"/>
      <c r="F89" s="65">
        <f>SUM(E91)</f>
        <v>19100</v>
      </c>
    </row>
    <row r="90" spans="1:6" s="1" customFormat="1" ht="15" x14ac:dyDescent="0.25">
      <c r="A90" s="3" t="s">
        <v>55</v>
      </c>
      <c r="C90" s="3"/>
      <c r="F90" s="3"/>
    </row>
    <row r="91" spans="1:6" s="1" customFormat="1" ht="15" x14ac:dyDescent="0.25">
      <c r="A91" s="3" t="s">
        <v>56</v>
      </c>
      <c r="C91" s="3"/>
      <c r="E91" s="65">
        <f>SUM(E92:E93)</f>
        <v>19100</v>
      </c>
      <c r="F91" s="3"/>
    </row>
    <row r="92" spans="1:6" s="1" customFormat="1" x14ac:dyDescent="0.2">
      <c r="A92" s="4" t="s">
        <v>52</v>
      </c>
      <c r="C92" s="4" t="s">
        <v>35</v>
      </c>
      <c r="E92" s="66">
        <v>8824</v>
      </c>
      <c r="F92" s="4"/>
    </row>
    <row r="93" spans="1:6" s="1" customFormat="1" ht="15" x14ac:dyDescent="0.25">
      <c r="A93" s="4"/>
      <c r="C93" s="4" t="s">
        <v>38</v>
      </c>
      <c r="E93" s="66">
        <v>10276</v>
      </c>
      <c r="F93" s="3"/>
    </row>
    <row r="94" spans="1:6" s="1" customFormat="1" ht="15" x14ac:dyDescent="0.25">
      <c r="A94" s="4"/>
      <c r="C94" s="4"/>
      <c r="E94" s="66"/>
      <c r="F94" s="3"/>
    </row>
    <row r="95" spans="1:6" s="1" customFormat="1" ht="15" x14ac:dyDescent="0.25">
      <c r="A95" s="3" t="s">
        <v>57</v>
      </c>
      <c r="C95" s="4"/>
      <c r="E95" s="66"/>
      <c r="F95" s="65">
        <f>SUM(E96)</f>
        <v>49086</v>
      </c>
    </row>
    <row r="96" spans="1:6" s="1" customFormat="1" ht="15" x14ac:dyDescent="0.25">
      <c r="A96" s="3" t="s">
        <v>58</v>
      </c>
      <c r="C96" s="4"/>
      <c r="E96" s="65">
        <f>SUM(E97:E97)</f>
        <v>49086</v>
      </c>
      <c r="F96" s="4"/>
    </row>
    <row r="97" spans="1:6" s="1" customFormat="1" x14ac:dyDescent="0.2">
      <c r="A97" s="4" t="s">
        <v>52</v>
      </c>
      <c r="C97" s="4" t="s">
        <v>36</v>
      </c>
      <c r="E97" s="66">
        <v>49086</v>
      </c>
      <c r="F97" s="4"/>
    </row>
    <row r="98" spans="1:6" s="1" customFormat="1" x14ac:dyDescent="0.2">
      <c r="A98" s="4"/>
      <c r="E98" s="66"/>
      <c r="F98" s="4"/>
    </row>
    <row r="99" spans="1:6" s="1" customFormat="1" ht="15.75" thickBot="1" x14ac:dyDescent="0.3">
      <c r="A99" s="67" t="s">
        <v>59</v>
      </c>
      <c r="B99" s="68"/>
      <c r="C99" s="67"/>
      <c r="D99" s="68"/>
      <c r="E99" s="67"/>
      <c r="F99" s="69">
        <f>SUM(F80,F89,F95)</f>
        <v>1307848</v>
      </c>
    </row>
    <row r="100" spans="1:6" s="1" customFormat="1" ht="15.75" thickTop="1" x14ac:dyDescent="0.25">
      <c r="A100" s="70"/>
      <c r="B100" s="22"/>
      <c r="C100" s="70"/>
      <c r="D100" s="22"/>
      <c r="E100" s="70"/>
      <c r="F100" s="71"/>
    </row>
    <row r="101" spans="1:6" s="1" customFormat="1" ht="15" x14ac:dyDescent="0.25">
      <c r="A101" s="64" t="s">
        <v>60</v>
      </c>
      <c r="C101" s="3"/>
      <c r="E101" s="3"/>
      <c r="F101" s="3"/>
    </row>
    <row r="102" spans="1:6" s="1" customFormat="1" ht="15" x14ac:dyDescent="0.25">
      <c r="A102" s="64" t="s">
        <v>61</v>
      </c>
      <c r="C102" s="3"/>
      <c r="E102" s="3"/>
      <c r="F102" s="3"/>
    </row>
    <row r="103" spans="1:6" s="1" customFormat="1" ht="15" x14ac:dyDescent="0.25">
      <c r="A103" s="3" t="s">
        <v>49</v>
      </c>
      <c r="C103" s="3"/>
      <c r="E103" s="3"/>
      <c r="F103" s="65">
        <f>SUM(E105)</f>
        <v>-215200</v>
      </c>
    </row>
    <row r="104" spans="1:6" s="1" customFormat="1" ht="15" x14ac:dyDescent="0.25">
      <c r="A104" s="3" t="s">
        <v>50</v>
      </c>
      <c r="C104" s="3"/>
      <c r="F104" s="3"/>
    </row>
    <row r="105" spans="1:6" s="1" customFormat="1" ht="15" x14ac:dyDescent="0.25">
      <c r="A105" s="3" t="s">
        <v>51</v>
      </c>
      <c r="C105" s="3"/>
      <c r="E105" s="65">
        <f>SUM(E106:E106)</f>
        <v>-215200</v>
      </c>
      <c r="F105" s="3"/>
    </row>
    <row r="106" spans="1:6" s="1" customFormat="1" x14ac:dyDescent="0.2">
      <c r="A106" s="4" t="s">
        <v>52</v>
      </c>
      <c r="C106" s="4" t="s">
        <v>35</v>
      </c>
      <c r="E106" s="66">
        <v>-215200</v>
      </c>
      <c r="F106" s="4"/>
    </row>
    <row r="107" spans="1:6" s="1" customFormat="1" x14ac:dyDescent="0.2">
      <c r="A107" s="4"/>
      <c r="C107" s="4"/>
      <c r="E107" s="66"/>
      <c r="F107" s="4"/>
    </row>
    <row r="108" spans="1:6" s="1" customFormat="1" ht="15" x14ac:dyDescent="0.25">
      <c r="A108" s="3" t="s">
        <v>62</v>
      </c>
      <c r="C108" s="3"/>
      <c r="E108" s="3"/>
      <c r="F108" s="65">
        <f>SUM(E109:E110)</f>
        <v>815000</v>
      </c>
    </row>
    <row r="109" spans="1:6" s="1" customFormat="1" ht="15" x14ac:dyDescent="0.25">
      <c r="A109" s="4" t="s">
        <v>52</v>
      </c>
      <c r="C109" s="4" t="s">
        <v>35</v>
      </c>
      <c r="E109" s="66">
        <v>800000</v>
      </c>
      <c r="F109" s="3"/>
    </row>
    <row r="110" spans="1:6" s="1" customFormat="1" ht="15" x14ac:dyDescent="0.25">
      <c r="A110" s="4"/>
      <c r="C110" s="4" t="s">
        <v>63</v>
      </c>
      <c r="E110" s="66">
        <v>15000</v>
      </c>
      <c r="F110" s="3"/>
    </row>
    <row r="111" spans="1:6" s="1" customFormat="1" ht="15" x14ac:dyDescent="0.25">
      <c r="A111" s="4"/>
      <c r="C111" s="4"/>
      <c r="E111" s="66"/>
      <c r="F111" s="3"/>
    </row>
    <row r="112" spans="1:6" s="1" customFormat="1" ht="15" x14ac:dyDescent="0.25">
      <c r="A112" s="3" t="s">
        <v>57</v>
      </c>
      <c r="C112" s="4"/>
      <c r="E112" s="66"/>
      <c r="F112" s="65">
        <f>SUM(E113)</f>
        <v>4577</v>
      </c>
    </row>
    <row r="113" spans="1:6" s="1" customFormat="1" ht="15" x14ac:dyDescent="0.25">
      <c r="A113" s="3" t="s">
        <v>58</v>
      </c>
      <c r="C113" s="4"/>
      <c r="E113" s="65">
        <f>SUM(E114:E115)</f>
        <v>4577</v>
      </c>
      <c r="F113" s="4"/>
    </row>
    <row r="114" spans="1:6" s="1" customFormat="1" x14ac:dyDescent="0.2">
      <c r="A114" s="4" t="s">
        <v>52</v>
      </c>
      <c r="C114" s="1" t="s">
        <v>64</v>
      </c>
      <c r="E114" s="66">
        <v>3577</v>
      </c>
      <c r="F114" s="4"/>
    </row>
    <row r="115" spans="1:6" s="1" customFormat="1" x14ac:dyDescent="0.2">
      <c r="A115" s="4"/>
      <c r="C115" s="4" t="s">
        <v>36</v>
      </c>
      <c r="E115" s="66">
        <v>1000</v>
      </c>
      <c r="F115" s="4"/>
    </row>
    <row r="116" spans="1:6" s="1" customFormat="1" x14ac:dyDescent="0.2">
      <c r="A116" s="4"/>
      <c r="E116" s="66"/>
      <c r="F116" s="4"/>
    </row>
    <row r="117" spans="1:6" s="1" customFormat="1" ht="15" x14ac:dyDescent="0.25">
      <c r="A117" s="72" t="s">
        <v>65</v>
      </c>
      <c r="B117" s="73"/>
      <c r="C117" s="74"/>
      <c r="D117" s="73"/>
      <c r="E117" s="74"/>
      <c r="F117" s="74"/>
    </row>
    <row r="118" spans="1:6" s="1" customFormat="1" ht="15.75" thickBot="1" x14ac:dyDescent="0.3">
      <c r="A118" s="75" t="s">
        <v>66</v>
      </c>
      <c r="B118" s="76"/>
      <c r="C118" s="77"/>
      <c r="D118" s="76"/>
      <c r="E118" s="77"/>
      <c r="F118" s="78">
        <f>SUM(F103,F108,F112)</f>
        <v>604377</v>
      </c>
    </row>
    <row r="119" spans="1:6" s="1" customFormat="1" ht="15" thickTop="1" x14ac:dyDescent="0.2">
      <c r="A119" s="79"/>
      <c r="B119" s="2"/>
      <c r="C119" s="79"/>
      <c r="D119" s="2"/>
      <c r="E119" s="80"/>
      <c r="F119" s="79"/>
    </row>
    <row r="120" spans="1:6" s="1" customFormat="1" ht="15" x14ac:dyDescent="0.25">
      <c r="A120" s="64" t="s">
        <v>67</v>
      </c>
      <c r="C120" s="4"/>
      <c r="E120" s="4"/>
      <c r="F120" s="4"/>
    </row>
    <row r="121" spans="1:6" s="1" customFormat="1" ht="15" x14ac:dyDescent="0.25">
      <c r="A121" s="3" t="s">
        <v>68</v>
      </c>
      <c r="C121" s="3"/>
      <c r="E121" s="3"/>
      <c r="F121" s="65">
        <f>SUM(E122:E124)</f>
        <v>-190350</v>
      </c>
    </row>
    <row r="122" spans="1:6" s="1" customFormat="1" x14ac:dyDescent="0.2">
      <c r="A122" s="4" t="s">
        <v>52</v>
      </c>
      <c r="C122" s="4" t="s">
        <v>35</v>
      </c>
      <c r="E122" s="66">
        <v>-199406</v>
      </c>
      <c r="F122" s="4"/>
    </row>
    <row r="123" spans="1:6" s="1" customFormat="1" x14ac:dyDescent="0.2">
      <c r="A123" s="4"/>
      <c r="C123" s="4" t="s">
        <v>44</v>
      </c>
      <c r="E123" s="66">
        <v>5300</v>
      </c>
      <c r="F123" s="4"/>
    </row>
    <row r="124" spans="1:6" s="1" customFormat="1" x14ac:dyDescent="0.2">
      <c r="A124" s="4"/>
      <c r="C124" s="4" t="s">
        <v>64</v>
      </c>
      <c r="E124" s="66">
        <v>3756</v>
      </c>
      <c r="F124" s="4"/>
    </row>
    <row r="125" spans="1:6" s="1" customFormat="1" x14ac:dyDescent="0.2">
      <c r="A125" s="79"/>
      <c r="B125" s="2"/>
      <c r="C125" s="79"/>
      <c r="D125" s="2"/>
      <c r="E125" s="80"/>
      <c r="F125" s="79"/>
    </row>
    <row r="126" spans="1:6" s="1" customFormat="1" ht="15" x14ac:dyDescent="0.25">
      <c r="A126" s="3" t="s">
        <v>49</v>
      </c>
      <c r="C126" s="3"/>
      <c r="E126" s="3"/>
      <c r="F126" s="65">
        <f>SUM(E128)</f>
        <v>31461</v>
      </c>
    </row>
    <row r="127" spans="1:6" s="1" customFormat="1" ht="15" x14ac:dyDescent="0.25">
      <c r="A127" s="3" t="s">
        <v>50</v>
      </c>
      <c r="C127" s="3"/>
      <c r="F127" s="3"/>
    </row>
    <row r="128" spans="1:6" s="1" customFormat="1" ht="15" x14ac:dyDescent="0.25">
      <c r="A128" s="3" t="s">
        <v>51</v>
      </c>
      <c r="C128" s="3"/>
      <c r="E128" s="65">
        <f>SUM(E129:E129)</f>
        <v>31461</v>
      </c>
      <c r="F128" s="3"/>
    </row>
    <row r="129" spans="1:6" s="1" customFormat="1" x14ac:dyDescent="0.2">
      <c r="A129" s="4" t="s">
        <v>52</v>
      </c>
      <c r="C129" s="4" t="s">
        <v>35</v>
      </c>
      <c r="E129" s="66">
        <v>31461</v>
      </c>
      <c r="F129" s="4"/>
    </row>
    <row r="130" spans="1:6" s="1" customFormat="1" x14ac:dyDescent="0.2">
      <c r="A130" s="4"/>
      <c r="C130" s="4"/>
      <c r="E130" s="66"/>
      <c r="F130" s="4"/>
    </row>
    <row r="131" spans="1:6" s="1" customFormat="1" ht="15" x14ac:dyDescent="0.25">
      <c r="A131" s="3" t="s">
        <v>62</v>
      </c>
      <c r="C131" s="3"/>
      <c r="E131" s="3"/>
      <c r="F131" s="65">
        <f>SUM(E132:E133)</f>
        <v>75000</v>
      </c>
    </row>
    <row r="132" spans="1:6" s="1" customFormat="1" ht="15" x14ac:dyDescent="0.25">
      <c r="A132" s="4" t="s">
        <v>52</v>
      </c>
      <c r="C132" s="4" t="s">
        <v>35</v>
      </c>
      <c r="E132" s="66">
        <v>90000</v>
      </c>
      <c r="F132" s="3"/>
    </row>
    <row r="133" spans="1:6" s="1" customFormat="1" ht="15" x14ac:dyDescent="0.25">
      <c r="A133" s="4"/>
      <c r="C133" s="4" t="s">
        <v>63</v>
      </c>
      <c r="E133" s="66">
        <v>-15000</v>
      </c>
      <c r="F133" s="3"/>
    </row>
    <row r="134" spans="1:6" s="1" customFormat="1" ht="15" x14ac:dyDescent="0.25">
      <c r="A134" s="64"/>
      <c r="C134" s="3"/>
      <c r="E134" s="3"/>
      <c r="F134" s="3"/>
    </row>
    <row r="135" spans="1:6" s="1" customFormat="1" ht="15" x14ac:dyDescent="0.25">
      <c r="A135" s="3" t="s">
        <v>69</v>
      </c>
      <c r="C135" s="3"/>
      <c r="E135" s="3"/>
      <c r="F135" s="3"/>
    </row>
    <row r="136" spans="1:6" s="1" customFormat="1" ht="15" x14ac:dyDescent="0.25">
      <c r="A136" s="3" t="s">
        <v>70</v>
      </c>
      <c r="C136" s="3"/>
      <c r="E136" s="3"/>
      <c r="F136" s="65">
        <f>SUM(E137,E140)</f>
        <v>53945</v>
      </c>
    </row>
    <row r="137" spans="1:6" s="1" customFormat="1" ht="15" x14ac:dyDescent="0.25">
      <c r="A137" s="13" t="s">
        <v>71</v>
      </c>
      <c r="C137" s="3"/>
      <c r="E137" s="65">
        <f>SUM(E138:E139)</f>
        <v>39132</v>
      </c>
    </row>
    <row r="138" spans="1:6" s="1" customFormat="1" x14ac:dyDescent="0.2">
      <c r="A138" s="4" t="s">
        <v>52</v>
      </c>
      <c r="C138" s="4" t="s">
        <v>35</v>
      </c>
      <c r="E138" s="66">
        <v>56645</v>
      </c>
    </row>
    <row r="139" spans="1:6" s="1" customFormat="1" x14ac:dyDescent="0.2">
      <c r="A139" s="4"/>
      <c r="C139" s="1" t="s">
        <v>64</v>
      </c>
      <c r="E139" s="66">
        <v>-17513</v>
      </c>
    </row>
    <row r="140" spans="1:6" s="1" customFormat="1" ht="15" x14ac:dyDescent="0.25">
      <c r="A140" s="13" t="s">
        <v>72</v>
      </c>
      <c r="C140" s="3"/>
      <c r="E140" s="65">
        <f>SUM(E141:E142)</f>
        <v>14813</v>
      </c>
    </row>
    <row r="141" spans="1:6" s="1" customFormat="1" x14ac:dyDescent="0.2">
      <c r="A141" s="4" t="s">
        <v>52</v>
      </c>
      <c r="C141" s="4" t="s">
        <v>64</v>
      </c>
      <c r="E141" s="66">
        <v>11740</v>
      </c>
      <c r="F141" s="4"/>
    </row>
    <row r="142" spans="1:6" s="1" customFormat="1" x14ac:dyDescent="0.2">
      <c r="A142" s="4"/>
      <c r="C142" s="4" t="s">
        <v>73</v>
      </c>
      <c r="E142" s="66">
        <v>3073</v>
      </c>
      <c r="F142" s="4"/>
    </row>
    <row r="143" spans="1:6" s="1" customFormat="1" ht="15" x14ac:dyDescent="0.25">
      <c r="A143" s="79"/>
      <c r="B143" s="2"/>
      <c r="C143" s="79"/>
      <c r="D143" s="2"/>
      <c r="E143" s="80"/>
      <c r="F143" s="81"/>
    </row>
    <row r="144" spans="1:6" s="1" customFormat="1" ht="15" x14ac:dyDescent="0.25">
      <c r="A144" s="3" t="s">
        <v>57</v>
      </c>
      <c r="C144" s="4"/>
      <c r="E144" s="66"/>
      <c r="F144" s="65">
        <f>SUM(E145)</f>
        <v>-3073</v>
      </c>
    </row>
    <row r="145" spans="1:6" s="1" customFormat="1" ht="15" x14ac:dyDescent="0.25">
      <c r="A145" s="3" t="s">
        <v>74</v>
      </c>
      <c r="C145" s="4"/>
      <c r="E145" s="65">
        <f>SUM(E146:E147)</f>
        <v>-3073</v>
      </c>
      <c r="F145" s="4"/>
    </row>
    <row r="146" spans="1:6" s="1" customFormat="1" x14ac:dyDescent="0.2">
      <c r="A146" s="4" t="s">
        <v>52</v>
      </c>
      <c r="C146" s="4" t="s">
        <v>73</v>
      </c>
      <c r="E146" s="66">
        <v>-3073</v>
      </c>
      <c r="F146" s="4"/>
    </row>
    <row r="147" spans="1:6" s="1" customFormat="1" x14ac:dyDescent="0.2">
      <c r="A147" s="4"/>
      <c r="C147" s="4"/>
      <c r="E147" s="66"/>
      <c r="F147" s="4"/>
    </row>
    <row r="148" spans="1:6" s="1" customFormat="1" ht="15" x14ac:dyDescent="0.25">
      <c r="A148" s="3" t="s">
        <v>75</v>
      </c>
      <c r="C148" s="4"/>
      <c r="E148" s="66"/>
      <c r="F148" s="65">
        <f>SUM(E149,E152)</f>
        <v>213640</v>
      </c>
    </row>
    <row r="149" spans="1:6" s="1" customFormat="1" ht="15" x14ac:dyDescent="0.25">
      <c r="A149" s="3" t="s">
        <v>76</v>
      </c>
      <c r="C149" s="4"/>
      <c r="E149" s="65">
        <f>SUM(E150:E151)</f>
        <v>214830</v>
      </c>
      <c r="F149" s="4"/>
    </row>
    <row r="150" spans="1:6" s="1" customFormat="1" x14ac:dyDescent="0.2">
      <c r="A150" s="4" t="s">
        <v>52</v>
      </c>
      <c r="C150" s="4" t="s">
        <v>35</v>
      </c>
      <c r="E150" s="66">
        <v>215200</v>
      </c>
      <c r="F150" s="4"/>
    </row>
    <row r="151" spans="1:6" s="1" customFormat="1" x14ac:dyDescent="0.2">
      <c r="A151" s="4"/>
      <c r="C151" s="4" t="s">
        <v>44</v>
      </c>
      <c r="E151" s="66">
        <v>-370</v>
      </c>
      <c r="F151" s="4"/>
    </row>
    <row r="152" spans="1:6" s="1" customFormat="1" ht="15" x14ac:dyDescent="0.25">
      <c r="A152" s="3" t="s">
        <v>77</v>
      </c>
      <c r="C152" s="4"/>
      <c r="E152" s="65">
        <f>SUM(E153:E154)</f>
        <v>-1190</v>
      </c>
      <c r="F152" s="4"/>
    </row>
    <row r="153" spans="1:6" s="1" customFormat="1" x14ac:dyDescent="0.2">
      <c r="A153" s="4" t="s">
        <v>52</v>
      </c>
      <c r="C153" s="4" t="s">
        <v>44</v>
      </c>
      <c r="E153" s="66">
        <v>370</v>
      </c>
      <c r="F153" s="4"/>
    </row>
    <row r="154" spans="1:6" s="1" customFormat="1" x14ac:dyDescent="0.2">
      <c r="A154" s="4"/>
      <c r="C154" s="1" t="s">
        <v>64</v>
      </c>
      <c r="E154" s="66">
        <v>-1560</v>
      </c>
    </row>
    <row r="155" spans="1:6" s="1" customFormat="1" x14ac:dyDescent="0.2">
      <c r="A155" s="4"/>
      <c r="C155" s="4"/>
      <c r="E155" s="66"/>
      <c r="F155" s="4"/>
    </row>
    <row r="156" spans="1:6" s="1" customFormat="1" ht="15" x14ac:dyDescent="0.25">
      <c r="A156" s="3" t="s">
        <v>78</v>
      </c>
      <c r="C156" s="4"/>
      <c r="E156" s="66"/>
      <c r="F156" s="65">
        <f>SUM(E157)</f>
        <v>16000</v>
      </c>
    </row>
    <row r="157" spans="1:6" s="1" customFormat="1" x14ac:dyDescent="0.2">
      <c r="A157" s="4" t="s">
        <v>52</v>
      </c>
      <c r="C157" s="4" t="s">
        <v>35</v>
      </c>
      <c r="E157" s="66">
        <v>16000</v>
      </c>
      <c r="F157" s="4"/>
    </row>
    <row r="158" spans="1:6" s="1" customFormat="1" x14ac:dyDescent="0.2">
      <c r="A158" s="4"/>
      <c r="C158" s="4"/>
      <c r="E158" s="66"/>
      <c r="F158" s="4"/>
    </row>
    <row r="159" spans="1:6" s="1" customFormat="1" ht="15.75" thickBot="1" x14ac:dyDescent="0.3">
      <c r="A159" s="67" t="s">
        <v>79</v>
      </c>
      <c r="B159" s="68"/>
      <c r="C159" s="67"/>
      <c r="D159" s="68"/>
      <c r="E159" s="67"/>
      <c r="F159" s="69">
        <f>SUM(F121,F126,F131,F136,F144,F148,F156)</f>
        <v>196623</v>
      </c>
    </row>
    <row r="160" spans="1:6" s="1" customFormat="1" ht="15.75" thickTop="1" x14ac:dyDescent="0.25">
      <c r="A160" s="70"/>
      <c r="C160" s="70"/>
      <c r="D160" s="82"/>
      <c r="E160" s="70"/>
      <c r="F160" s="71"/>
    </row>
    <row r="161" spans="1:7" s="1" customFormat="1" ht="15" x14ac:dyDescent="0.25">
      <c r="A161" s="74" t="s">
        <v>80</v>
      </c>
      <c r="B161" s="73"/>
      <c r="C161" s="74"/>
      <c r="D161" s="73"/>
      <c r="E161" s="74"/>
      <c r="F161" s="74"/>
    </row>
    <row r="162" spans="1:7" s="1" customFormat="1" ht="15.75" thickBot="1" x14ac:dyDescent="0.3">
      <c r="A162" s="77" t="s">
        <v>81</v>
      </c>
      <c r="B162" s="76"/>
      <c r="C162" s="77"/>
      <c r="D162" s="76"/>
      <c r="E162" s="77"/>
      <c r="F162" s="78">
        <f>SUM(F159,F118)</f>
        <v>801000</v>
      </c>
    </row>
    <row r="163" spans="1:7" s="1" customFormat="1" ht="15.75" thickTop="1" x14ac:dyDescent="0.25">
      <c r="A163" s="70"/>
      <c r="C163" s="70"/>
      <c r="D163" s="22"/>
      <c r="E163" s="70"/>
      <c r="F163" s="71"/>
    </row>
    <row r="164" spans="1:7" s="1" customFormat="1" ht="15.75" thickBot="1" x14ac:dyDescent="0.3">
      <c r="A164" s="67" t="s">
        <v>82</v>
      </c>
      <c r="B164" s="68"/>
      <c r="C164" s="67"/>
      <c r="D164" s="68"/>
      <c r="E164" s="67"/>
      <c r="F164" s="69">
        <f>SUM(F162,F99)</f>
        <v>2108848</v>
      </c>
    </row>
    <row r="165" spans="1:7" ht="15" thickTop="1" x14ac:dyDescent="0.2">
      <c r="A165" s="2"/>
      <c r="B165" s="2"/>
      <c r="C165" s="2"/>
      <c r="D165" s="2"/>
      <c r="E165" s="2"/>
    </row>
    <row r="166" spans="1:7" x14ac:dyDescent="0.2">
      <c r="A166" s="2"/>
      <c r="B166" s="2"/>
      <c r="C166" s="2"/>
      <c r="D166" s="2"/>
      <c r="E166" s="2"/>
    </row>
    <row r="167" spans="1:7" s="1" customFormat="1" x14ac:dyDescent="0.2">
      <c r="B167" s="4" t="s">
        <v>83</v>
      </c>
      <c r="D167" s="4"/>
      <c r="E167" s="4"/>
      <c r="F167" s="2"/>
    </row>
    <row r="168" spans="1:7" s="1" customFormat="1" x14ac:dyDescent="0.2">
      <c r="A168" s="4" t="s">
        <v>84</v>
      </c>
      <c r="D168" s="4"/>
      <c r="E168" s="4"/>
      <c r="F168" s="2"/>
    </row>
    <row r="169" spans="1:7" s="1" customFormat="1" x14ac:dyDescent="0.2">
      <c r="A169" s="4"/>
      <c r="D169" s="4"/>
      <c r="E169" s="4"/>
      <c r="F169" s="2"/>
    </row>
    <row r="170" spans="1:7" s="1" customFormat="1" x14ac:dyDescent="0.2">
      <c r="B170" s="4" t="s">
        <v>85</v>
      </c>
      <c r="G170" s="84"/>
    </row>
    <row r="171" spans="1:7" s="1" customFormat="1" x14ac:dyDescent="0.2">
      <c r="A171" s="4" t="s">
        <v>86</v>
      </c>
      <c r="G171" s="84"/>
    </row>
    <row r="172" spans="1:7" s="1" customFormat="1" x14ac:dyDescent="0.2">
      <c r="A172" s="1" t="s">
        <v>87</v>
      </c>
      <c r="G172" s="84"/>
    </row>
    <row r="173" spans="1:7" x14ac:dyDescent="0.2">
      <c r="A173" s="1"/>
      <c r="C173" s="1"/>
      <c r="D173" s="1"/>
      <c r="E173" s="1"/>
      <c r="F173" s="83"/>
    </row>
    <row r="174" spans="1:7" x14ac:dyDescent="0.2">
      <c r="A174" s="1"/>
      <c r="B174" s="83" t="s">
        <v>88</v>
      </c>
      <c r="C174" s="1"/>
      <c r="D174" s="1"/>
      <c r="E174" s="1"/>
      <c r="F174" s="83"/>
    </row>
    <row r="175" spans="1:7" x14ac:dyDescent="0.2">
      <c r="A175" s="1" t="s">
        <v>89</v>
      </c>
      <c r="C175" s="1"/>
      <c r="D175" s="1"/>
      <c r="E175" s="1"/>
      <c r="F175" s="83"/>
    </row>
    <row r="176" spans="1:7" x14ac:dyDescent="0.2">
      <c r="A176" s="1" t="s">
        <v>90</v>
      </c>
      <c r="C176" s="1"/>
      <c r="D176" s="1"/>
      <c r="E176" s="1"/>
      <c r="F176" s="83"/>
    </row>
    <row r="177" spans="1:6" x14ac:dyDescent="0.2">
      <c r="A177" s="1"/>
      <c r="C177" s="1"/>
      <c r="D177" s="1"/>
      <c r="E177" s="1"/>
      <c r="F177" s="83"/>
    </row>
    <row r="178" spans="1:6" x14ac:dyDescent="0.2">
      <c r="A178" s="1"/>
      <c r="B178" s="83" t="s">
        <v>91</v>
      </c>
      <c r="C178" s="1"/>
      <c r="D178" s="1"/>
      <c r="E178" s="1"/>
      <c r="F178" s="83"/>
    </row>
    <row r="179" spans="1:6" x14ac:dyDescent="0.2">
      <c r="A179" s="1" t="s">
        <v>92</v>
      </c>
      <c r="C179" s="1"/>
      <c r="D179" s="1"/>
      <c r="E179" s="1"/>
      <c r="F179" s="83"/>
    </row>
    <row r="180" spans="1:6" x14ac:dyDescent="0.2">
      <c r="A180" s="1" t="s">
        <v>93</v>
      </c>
      <c r="C180" s="1"/>
      <c r="D180" s="1"/>
      <c r="E180" s="1"/>
      <c r="F180" s="83"/>
    </row>
    <row r="181" spans="1:6" s="1" customFormat="1" x14ac:dyDescent="0.2"/>
    <row r="182" spans="1:6" s="1" customFormat="1" x14ac:dyDescent="0.2"/>
    <row r="183" spans="1:6" s="1" customFormat="1" ht="15" x14ac:dyDescent="0.25">
      <c r="A183" s="13" t="s">
        <v>94</v>
      </c>
      <c r="F183" s="2"/>
    </row>
    <row r="184" spans="1:6" s="1" customFormat="1" x14ac:dyDescent="0.2">
      <c r="A184" s="85" t="s">
        <v>95</v>
      </c>
      <c r="E184" s="85"/>
      <c r="F184" s="86"/>
    </row>
    <row r="185" spans="1:6" s="1" customFormat="1" x14ac:dyDescent="0.2">
      <c r="A185" s="85"/>
      <c r="E185" s="85"/>
      <c r="F185" s="86"/>
    </row>
    <row r="186" spans="1:6" s="1" customFormat="1" x14ac:dyDescent="0.2">
      <c r="A186" s="1" t="s">
        <v>96</v>
      </c>
      <c r="F186" s="2"/>
    </row>
    <row r="187" spans="1:6" s="1" customFormat="1" ht="15" x14ac:dyDescent="0.25">
      <c r="A187" s="13" t="s">
        <v>97</v>
      </c>
      <c r="E187" s="13"/>
      <c r="F187" s="87"/>
    </row>
    <row r="188" spans="1:6" s="1" customFormat="1" x14ac:dyDescent="0.2">
      <c r="A188" s="85" t="s">
        <v>98</v>
      </c>
      <c r="E188" s="85"/>
      <c r="F188" s="86"/>
    </row>
    <row r="189" spans="1:6" s="1" customFormat="1" x14ac:dyDescent="0.2">
      <c r="A189" s="85"/>
      <c r="E189" s="85"/>
      <c r="F189" s="86"/>
    </row>
    <row r="190" spans="1:6" s="1" customFormat="1" ht="15" x14ac:dyDescent="0.25">
      <c r="A190" s="13" t="s">
        <v>99</v>
      </c>
      <c r="E190" s="88"/>
      <c r="F190" s="89"/>
    </row>
    <row r="191" spans="1:6" s="1" customFormat="1" x14ac:dyDescent="0.2">
      <c r="A191" s="85" t="s">
        <v>100</v>
      </c>
      <c r="E191" s="90"/>
      <c r="F191" s="91"/>
    </row>
    <row r="192" spans="1:6" s="1" customFormat="1" x14ac:dyDescent="0.2">
      <c r="F192" s="2"/>
    </row>
    <row r="193" spans="1:6" s="1" customFormat="1" ht="15" x14ac:dyDescent="0.25">
      <c r="A193" s="92" t="s">
        <v>101</v>
      </c>
      <c r="F193" s="2"/>
    </row>
    <row r="194" spans="1:6" s="1" customFormat="1" x14ac:dyDescent="0.2">
      <c r="A194" s="93" t="s">
        <v>102</v>
      </c>
      <c r="F194" s="2"/>
    </row>
    <row r="195" spans="1:6" s="1" customFormat="1" x14ac:dyDescent="0.2">
      <c r="F195" s="2"/>
    </row>
    <row r="196" spans="1:6" s="1" customFormat="1" ht="15" x14ac:dyDescent="0.25">
      <c r="A196" s="13" t="s">
        <v>103</v>
      </c>
      <c r="F196" s="2"/>
    </row>
    <row r="197" spans="1:6" s="1" customFormat="1" x14ac:dyDescent="0.2">
      <c r="A197" s="85" t="s">
        <v>104</v>
      </c>
      <c r="F197" s="2"/>
    </row>
    <row r="198" spans="1:6" s="1" customFormat="1" x14ac:dyDescent="0.2">
      <c r="F198" s="2"/>
    </row>
    <row r="199" spans="1:6" s="1" customFormat="1" x14ac:dyDescent="0.2">
      <c r="A199" s="94" t="s">
        <v>105</v>
      </c>
      <c r="F199" s="2"/>
    </row>
    <row r="200" spans="1:6" x14ac:dyDescent="0.2">
      <c r="A200" s="95" t="s">
        <v>106</v>
      </c>
      <c r="C200" s="1"/>
      <c r="D200" s="1"/>
      <c r="E200" s="1"/>
    </row>
    <row r="201" spans="1:6" x14ac:dyDescent="0.2">
      <c r="A201" s="85" t="s">
        <v>107</v>
      </c>
    </row>
  </sheetData>
  <autoFilter ref="E1:E201"/>
  <mergeCells count="1">
    <mergeCell ref="A42:C42"/>
  </mergeCells>
  <pageMargins left="0.70866141732283472" right="0.31496062992125984" top="0.94488188976377963" bottom="0.55118110236220474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L468"/>
  <sheetViews>
    <sheetView tabSelected="1" zoomScale="75" zoomScaleNormal="75" workbookViewId="0">
      <pane ySplit="8" topLeftCell="A9" activePane="bottomLeft" state="frozen"/>
      <selection activeCell="A188" sqref="A188"/>
      <selection pane="bottomLeft" activeCell="A9" sqref="A9"/>
    </sheetView>
  </sheetViews>
  <sheetFormatPr defaultColWidth="15.5703125" defaultRowHeight="15.75" x14ac:dyDescent="0.25"/>
  <cols>
    <col min="1" max="1" width="74.85546875" style="96" customWidth="1"/>
    <col min="2" max="3" width="11.5703125" style="97" customWidth="1"/>
    <col min="4" max="4" width="11.28515625" style="97" customWidth="1"/>
    <col min="5" max="7" width="10.42578125" style="97" customWidth="1"/>
    <col min="8" max="10" width="16.28515625" style="97" customWidth="1"/>
    <col min="11" max="13" width="12.28515625" style="97" customWidth="1"/>
    <col min="14" max="15" width="11.140625" style="97" customWidth="1"/>
    <col min="16" max="16" width="12.42578125" style="97" customWidth="1"/>
    <col min="17" max="19" width="15" style="97" customWidth="1"/>
    <col min="20" max="21" width="12.7109375" style="97" customWidth="1"/>
    <col min="22" max="22" width="12.5703125" style="97" customWidth="1"/>
    <col min="23" max="25" width="12.7109375" style="97" customWidth="1"/>
    <col min="26" max="26" width="11.42578125" style="97" customWidth="1"/>
    <col min="27" max="27" width="11.5703125" style="97" customWidth="1"/>
    <col min="28" max="28" width="11.85546875" style="97" customWidth="1"/>
    <col min="29" max="174" width="29.28515625" style="97" customWidth="1"/>
    <col min="175" max="175" width="42.42578125" style="97" customWidth="1"/>
    <col min="176" max="178" width="12.42578125" style="97" customWidth="1"/>
    <col min="179" max="181" width="10.85546875" style="97" customWidth="1"/>
    <col min="182" max="184" width="14.5703125" style="97" bestFit="1" customWidth="1"/>
    <col min="185" max="187" width="11" style="97" customWidth="1"/>
    <col min="188" max="190" width="14.5703125" style="97" customWidth="1"/>
    <col min="191" max="193" width="15.28515625" style="97" customWidth="1"/>
    <col min="194" max="194" width="15.5703125" style="97"/>
    <col min="195" max="195" width="44.5703125" style="97" customWidth="1"/>
    <col min="196" max="196" width="13.85546875" style="97" customWidth="1"/>
    <col min="197" max="197" width="10.85546875" style="97" customWidth="1"/>
    <col min="198" max="198" width="14.5703125" style="97" customWidth="1"/>
    <col min="199" max="199" width="11" style="97" customWidth="1"/>
    <col min="200" max="200" width="10.85546875" style="97" customWidth="1"/>
    <col min="201" max="201" width="14.5703125" style="97" customWidth="1"/>
    <col min="202" max="203" width="15.5703125" style="97" customWidth="1"/>
    <col min="204" max="204" width="17.7109375" style="97" customWidth="1"/>
    <col min="205" max="430" width="29.28515625" style="97" customWidth="1"/>
    <col min="431" max="431" width="42.42578125" style="97" customWidth="1"/>
    <col min="432" max="434" width="12.42578125" style="97" customWidth="1"/>
    <col min="435" max="437" width="10.85546875" style="97" customWidth="1"/>
    <col min="438" max="440" width="14.5703125" style="97" bestFit="1" customWidth="1"/>
    <col min="441" max="443" width="11" style="97" customWidth="1"/>
    <col min="444" max="446" width="14.5703125" style="97" customWidth="1"/>
    <col min="447" max="449" width="15.28515625" style="97" customWidth="1"/>
    <col min="450" max="450" width="15.5703125" style="97"/>
    <col min="451" max="451" width="44.5703125" style="97" customWidth="1"/>
    <col min="452" max="452" width="13.85546875" style="97" customWidth="1"/>
    <col min="453" max="453" width="10.85546875" style="97" customWidth="1"/>
    <col min="454" max="454" width="14.5703125" style="97" customWidth="1"/>
    <col min="455" max="455" width="11" style="97" customWidth="1"/>
    <col min="456" max="456" width="10.85546875" style="97" customWidth="1"/>
    <col min="457" max="457" width="14.5703125" style="97" customWidth="1"/>
    <col min="458" max="459" width="15.5703125" style="97" customWidth="1"/>
    <col min="460" max="460" width="17.7109375" style="97" customWidth="1"/>
    <col min="461" max="686" width="29.28515625" style="97" customWidth="1"/>
    <col min="687" max="687" width="42.42578125" style="97" customWidth="1"/>
    <col min="688" max="690" width="12.42578125" style="97" customWidth="1"/>
    <col min="691" max="693" width="10.85546875" style="97" customWidth="1"/>
    <col min="694" max="696" width="14.5703125" style="97" bestFit="1" customWidth="1"/>
    <col min="697" max="699" width="11" style="97" customWidth="1"/>
    <col min="700" max="702" width="14.5703125" style="97" customWidth="1"/>
    <col min="703" max="705" width="15.28515625" style="97" customWidth="1"/>
    <col min="706" max="706" width="15.5703125" style="97"/>
    <col min="707" max="707" width="44.5703125" style="97" customWidth="1"/>
    <col min="708" max="708" width="13.85546875" style="97" customWidth="1"/>
    <col min="709" max="709" width="10.85546875" style="97" customWidth="1"/>
    <col min="710" max="710" width="14.5703125" style="97" customWidth="1"/>
    <col min="711" max="711" width="11" style="97" customWidth="1"/>
    <col min="712" max="712" width="10.85546875" style="97" customWidth="1"/>
    <col min="713" max="713" width="14.5703125" style="97" customWidth="1"/>
    <col min="714" max="715" width="15.5703125" style="97" customWidth="1"/>
    <col min="716" max="716" width="17.7109375" style="97" customWidth="1"/>
    <col min="717" max="942" width="29.28515625" style="97" customWidth="1"/>
    <col min="943" max="943" width="42.42578125" style="97" customWidth="1"/>
    <col min="944" max="946" width="12.42578125" style="97" customWidth="1"/>
    <col min="947" max="949" width="10.85546875" style="97" customWidth="1"/>
    <col min="950" max="952" width="14.5703125" style="97" bestFit="1" customWidth="1"/>
    <col min="953" max="955" width="11" style="97" customWidth="1"/>
    <col min="956" max="958" width="14.5703125" style="97" customWidth="1"/>
    <col min="959" max="961" width="15.28515625" style="97" customWidth="1"/>
    <col min="962" max="962" width="15.5703125" style="97"/>
    <col min="963" max="963" width="44.5703125" style="97" customWidth="1"/>
    <col min="964" max="964" width="13.85546875" style="97" customWidth="1"/>
    <col min="965" max="965" width="10.85546875" style="97" customWidth="1"/>
    <col min="966" max="966" width="14.5703125" style="97" customWidth="1"/>
    <col min="967" max="967" width="11" style="97" customWidth="1"/>
    <col min="968" max="968" width="10.85546875" style="97" customWidth="1"/>
    <col min="969" max="969" width="14.5703125" style="97" customWidth="1"/>
    <col min="970" max="971" width="15.5703125" style="97" customWidth="1"/>
    <col min="972" max="972" width="17.7109375" style="97" customWidth="1"/>
    <col min="973" max="1198" width="29.28515625" style="97" customWidth="1"/>
    <col min="1199" max="1199" width="42.42578125" style="97" customWidth="1"/>
    <col min="1200" max="1202" width="12.42578125" style="97" customWidth="1"/>
    <col min="1203" max="1205" width="10.85546875" style="97" customWidth="1"/>
    <col min="1206" max="1208" width="14.5703125" style="97" bestFit="1" customWidth="1"/>
    <col min="1209" max="1211" width="11" style="97" customWidth="1"/>
    <col min="1212" max="1214" width="14.5703125" style="97" customWidth="1"/>
    <col min="1215" max="1217" width="15.28515625" style="97" customWidth="1"/>
    <col min="1218" max="1218" width="15.5703125" style="97"/>
    <col min="1219" max="1219" width="44.5703125" style="97" customWidth="1"/>
    <col min="1220" max="1220" width="13.85546875" style="97" customWidth="1"/>
    <col min="1221" max="1221" width="10.85546875" style="97" customWidth="1"/>
    <col min="1222" max="1222" width="14.5703125" style="97" customWidth="1"/>
    <col min="1223" max="1223" width="11" style="97" customWidth="1"/>
    <col min="1224" max="1224" width="10.85546875" style="97" customWidth="1"/>
    <col min="1225" max="1225" width="14.5703125" style="97" customWidth="1"/>
    <col min="1226" max="1227" width="15.5703125" style="97" customWidth="1"/>
    <col min="1228" max="1228" width="17.7109375" style="97" customWidth="1"/>
    <col min="1229" max="1454" width="29.28515625" style="97" customWidth="1"/>
    <col min="1455" max="1455" width="42.42578125" style="97" customWidth="1"/>
    <col min="1456" max="1458" width="12.42578125" style="97" customWidth="1"/>
    <col min="1459" max="1461" width="10.85546875" style="97" customWidth="1"/>
    <col min="1462" max="1464" width="14.5703125" style="97" bestFit="1" customWidth="1"/>
    <col min="1465" max="1467" width="11" style="97" customWidth="1"/>
    <col min="1468" max="1470" width="14.5703125" style="97" customWidth="1"/>
    <col min="1471" max="1473" width="15.28515625" style="97" customWidth="1"/>
    <col min="1474" max="1474" width="15.5703125" style="97"/>
    <col min="1475" max="1475" width="44.5703125" style="97" customWidth="1"/>
    <col min="1476" max="1476" width="13.85546875" style="97" customWidth="1"/>
    <col min="1477" max="1477" width="10.85546875" style="97" customWidth="1"/>
    <col min="1478" max="1478" width="14.5703125" style="97" customWidth="1"/>
    <col min="1479" max="1479" width="11" style="97" customWidth="1"/>
    <col min="1480" max="1480" width="10.85546875" style="97" customWidth="1"/>
    <col min="1481" max="1481" width="14.5703125" style="97" customWidth="1"/>
    <col min="1482" max="1483" width="15.5703125" style="97" customWidth="1"/>
    <col min="1484" max="1484" width="17.7109375" style="97" customWidth="1"/>
    <col min="1485" max="1710" width="29.28515625" style="97" customWidth="1"/>
    <col min="1711" max="1711" width="42.42578125" style="97" customWidth="1"/>
    <col min="1712" max="1714" width="12.42578125" style="97" customWidth="1"/>
    <col min="1715" max="1717" width="10.85546875" style="97" customWidth="1"/>
    <col min="1718" max="1720" width="14.5703125" style="97" bestFit="1" customWidth="1"/>
    <col min="1721" max="1723" width="11" style="97" customWidth="1"/>
    <col min="1724" max="1726" width="14.5703125" style="97" customWidth="1"/>
    <col min="1727" max="1729" width="15.28515625" style="97" customWidth="1"/>
    <col min="1730" max="1730" width="15.5703125" style="97"/>
    <col min="1731" max="1731" width="44.5703125" style="97" customWidth="1"/>
    <col min="1732" max="1732" width="13.85546875" style="97" customWidth="1"/>
    <col min="1733" max="1733" width="10.85546875" style="97" customWidth="1"/>
    <col min="1734" max="1734" width="14.5703125" style="97" customWidth="1"/>
    <col min="1735" max="1735" width="11" style="97" customWidth="1"/>
    <col min="1736" max="1736" width="10.85546875" style="97" customWidth="1"/>
    <col min="1737" max="1737" width="14.5703125" style="97" customWidth="1"/>
    <col min="1738" max="1739" width="15.5703125" style="97" customWidth="1"/>
    <col min="1740" max="1740" width="17.7109375" style="97" customWidth="1"/>
    <col min="1741" max="1966" width="29.28515625" style="97" customWidth="1"/>
    <col min="1967" max="1967" width="42.42578125" style="97" customWidth="1"/>
    <col min="1968" max="1970" width="12.42578125" style="97" customWidth="1"/>
    <col min="1971" max="1973" width="10.85546875" style="97" customWidth="1"/>
    <col min="1974" max="1976" width="14.5703125" style="97" bestFit="1" customWidth="1"/>
    <col min="1977" max="1979" width="11" style="97" customWidth="1"/>
    <col min="1980" max="1982" width="14.5703125" style="97" customWidth="1"/>
    <col min="1983" max="1985" width="15.28515625" style="97" customWidth="1"/>
    <col min="1986" max="1986" width="15.5703125" style="97"/>
    <col min="1987" max="1987" width="44.5703125" style="97" customWidth="1"/>
    <col min="1988" max="1988" width="13.85546875" style="97" customWidth="1"/>
    <col min="1989" max="1989" width="10.85546875" style="97" customWidth="1"/>
    <col min="1990" max="1990" width="14.5703125" style="97" customWidth="1"/>
    <col min="1991" max="1991" width="11" style="97" customWidth="1"/>
    <col min="1992" max="1992" width="10.85546875" style="97" customWidth="1"/>
    <col min="1993" max="1993" width="14.5703125" style="97" customWidth="1"/>
    <col min="1994" max="1995" width="15.5703125" style="97" customWidth="1"/>
    <col min="1996" max="1996" width="17.7109375" style="97" customWidth="1"/>
    <col min="1997" max="2222" width="29.28515625" style="97" customWidth="1"/>
    <col min="2223" max="2223" width="42.42578125" style="97" customWidth="1"/>
    <col min="2224" max="2226" width="12.42578125" style="97" customWidth="1"/>
    <col min="2227" max="2229" width="10.85546875" style="97" customWidth="1"/>
    <col min="2230" max="2232" width="14.5703125" style="97" bestFit="1" customWidth="1"/>
    <col min="2233" max="2235" width="11" style="97" customWidth="1"/>
    <col min="2236" max="2238" width="14.5703125" style="97" customWidth="1"/>
    <col min="2239" max="2241" width="15.28515625" style="97" customWidth="1"/>
    <col min="2242" max="2242" width="15.5703125" style="97"/>
    <col min="2243" max="2243" width="44.5703125" style="97" customWidth="1"/>
    <col min="2244" max="2244" width="13.85546875" style="97" customWidth="1"/>
    <col min="2245" max="2245" width="10.85546875" style="97" customWidth="1"/>
    <col min="2246" max="2246" width="14.5703125" style="97" customWidth="1"/>
    <col min="2247" max="2247" width="11" style="97" customWidth="1"/>
    <col min="2248" max="2248" width="10.85546875" style="97" customWidth="1"/>
    <col min="2249" max="2249" width="14.5703125" style="97" customWidth="1"/>
    <col min="2250" max="2251" width="15.5703125" style="97" customWidth="1"/>
    <col min="2252" max="2252" width="17.7109375" style="97" customWidth="1"/>
    <col min="2253" max="2478" width="29.28515625" style="97" customWidth="1"/>
    <col min="2479" max="2479" width="42.42578125" style="97" customWidth="1"/>
    <col min="2480" max="2482" width="12.42578125" style="97" customWidth="1"/>
    <col min="2483" max="2485" width="10.85546875" style="97" customWidth="1"/>
    <col min="2486" max="2488" width="14.5703125" style="97" bestFit="1" customWidth="1"/>
    <col min="2489" max="2491" width="11" style="97" customWidth="1"/>
    <col min="2492" max="2494" width="14.5703125" style="97" customWidth="1"/>
    <col min="2495" max="2497" width="15.28515625" style="97" customWidth="1"/>
    <col min="2498" max="2498" width="15.5703125" style="97"/>
    <col min="2499" max="2499" width="44.5703125" style="97" customWidth="1"/>
    <col min="2500" max="2500" width="13.85546875" style="97" customWidth="1"/>
    <col min="2501" max="2501" width="10.85546875" style="97" customWidth="1"/>
    <col min="2502" max="2502" width="14.5703125" style="97" customWidth="1"/>
    <col min="2503" max="2503" width="11" style="97" customWidth="1"/>
    <col min="2504" max="2504" width="10.85546875" style="97" customWidth="1"/>
    <col min="2505" max="2505" width="14.5703125" style="97" customWidth="1"/>
    <col min="2506" max="2507" width="15.5703125" style="97" customWidth="1"/>
    <col min="2508" max="2508" width="17.7109375" style="97" customWidth="1"/>
    <col min="2509" max="2734" width="29.28515625" style="97" customWidth="1"/>
    <col min="2735" max="2735" width="42.42578125" style="97" customWidth="1"/>
    <col min="2736" max="2738" width="12.42578125" style="97" customWidth="1"/>
    <col min="2739" max="2741" width="10.85546875" style="97" customWidth="1"/>
    <col min="2742" max="2744" width="14.5703125" style="97" bestFit="1" customWidth="1"/>
    <col min="2745" max="2747" width="11" style="97" customWidth="1"/>
    <col min="2748" max="2750" width="14.5703125" style="97" customWidth="1"/>
    <col min="2751" max="2753" width="15.28515625" style="97" customWidth="1"/>
    <col min="2754" max="2754" width="15.5703125" style="97"/>
    <col min="2755" max="2755" width="44.5703125" style="97" customWidth="1"/>
    <col min="2756" max="2756" width="13.85546875" style="97" customWidth="1"/>
    <col min="2757" max="2757" width="10.85546875" style="97" customWidth="1"/>
    <col min="2758" max="2758" width="14.5703125" style="97" customWidth="1"/>
    <col min="2759" max="2759" width="11" style="97" customWidth="1"/>
    <col min="2760" max="2760" width="10.85546875" style="97" customWidth="1"/>
    <col min="2761" max="2761" width="14.5703125" style="97" customWidth="1"/>
    <col min="2762" max="2763" width="15.5703125" style="97" customWidth="1"/>
    <col min="2764" max="2764" width="17.7109375" style="97" customWidth="1"/>
    <col min="2765" max="2990" width="29.28515625" style="97" customWidth="1"/>
    <col min="2991" max="2991" width="42.42578125" style="97" customWidth="1"/>
    <col min="2992" max="2994" width="12.42578125" style="97" customWidth="1"/>
    <col min="2995" max="2997" width="10.85546875" style="97" customWidth="1"/>
    <col min="2998" max="3000" width="14.5703125" style="97" bestFit="1" customWidth="1"/>
    <col min="3001" max="3003" width="11" style="97" customWidth="1"/>
    <col min="3004" max="3006" width="14.5703125" style="97" customWidth="1"/>
    <col min="3007" max="3009" width="15.28515625" style="97" customWidth="1"/>
    <col min="3010" max="3010" width="15.5703125" style="97"/>
    <col min="3011" max="3011" width="44.5703125" style="97" customWidth="1"/>
    <col min="3012" max="3012" width="13.85546875" style="97" customWidth="1"/>
    <col min="3013" max="3013" width="10.85546875" style="97" customWidth="1"/>
    <col min="3014" max="3014" width="14.5703125" style="97" customWidth="1"/>
    <col min="3015" max="3015" width="11" style="97" customWidth="1"/>
    <col min="3016" max="3016" width="10.85546875" style="97" customWidth="1"/>
    <col min="3017" max="3017" width="14.5703125" style="97" customWidth="1"/>
    <col min="3018" max="3019" width="15.5703125" style="97" customWidth="1"/>
    <col min="3020" max="3020" width="17.7109375" style="97" customWidth="1"/>
    <col min="3021" max="3246" width="29.28515625" style="97" customWidth="1"/>
    <col min="3247" max="3247" width="42.42578125" style="97" customWidth="1"/>
    <col min="3248" max="3250" width="12.42578125" style="97" customWidth="1"/>
    <col min="3251" max="3253" width="10.85546875" style="97" customWidth="1"/>
    <col min="3254" max="3256" width="14.5703125" style="97" bestFit="1" customWidth="1"/>
    <col min="3257" max="3259" width="11" style="97" customWidth="1"/>
    <col min="3260" max="3262" width="14.5703125" style="97" customWidth="1"/>
    <col min="3263" max="3265" width="15.28515625" style="97" customWidth="1"/>
    <col min="3266" max="3266" width="15.5703125" style="97"/>
    <col min="3267" max="3267" width="44.5703125" style="97" customWidth="1"/>
    <col min="3268" max="3268" width="13.85546875" style="97" customWidth="1"/>
    <col min="3269" max="3269" width="10.85546875" style="97" customWidth="1"/>
    <col min="3270" max="3270" width="14.5703125" style="97" customWidth="1"/>
    <col min="3271" max="3271" width="11" style="97" customWidth="1"/>
    <col min="3272" max="3272" width="10.85546875" style="97" customWidth="1"/>
    <col min="3273" max="3273" width="14.5703125" style="97" customWidth="1"/>
    <col min="3274" max="3275" width="15.5703125" style="97" customWidth="1"/>
    <col min="3276" max="3276" width="17.7109375" style="97" customWidth="1"/>
    <col min="3277" max="3502" width="29.28515625" style="97" customWidth="1"/>
    <col min="3503" max="3503" width="42.42578125" style="97" customWidth="1"/>
    <col min="3504" max="3506" width="12.42578125" style="97" customWidth="1"/>
    <col min="3507" max="3509" width="10.85546875" style="97" customWidth="1"/>
    <col min="3510" max="3512" width="14.5703125" style="97" bestFit="1" customWidth="1"/>
    <col min="3513" max="3515" width="11" style="97" customWidth="1"/>
    <col min="3516" max="3518" width="14.5703125" style="97" customWidth="1"/>
    <col min="3519" max="3521" width="15.28515625" style="97" customWidth="1"/>
    <col min="3522" max="3522" width="15.5703125" style="97"/>
    <col min="3523" max="3523" width="44.5703125" style="97" customWidth="1"/>
    <col min="3524" max="3524" width="13.85546875" style="97" customWidth="1"/>
    <col min="3525" max="3525" width="10.85546875" style="97" customWidth="1"/>
    <col min="3526" max="3526" width="14.5703125" style="97" customWidth="1"/>
    <col min="3527" max="3527" width="11" style="97" customWidth="1"/>
    <col min="3528" max="3528" width="10.85546875" style="97" customWidth="1"/>
    <col min="3529" max="3529" width="14.5703125" style="97" customWidth="1"/>
    <col min="3530" max="3531" width="15.5703125" style="97" customWidth="1"/>
    <col min="3532" max="3532" width="17.7109375" style="97" customWidth="1"/>
    <col min="3533" max="3758" width="29.28515625" style="97" customWidth="1"/>
    <col min="3759" max="3759" width="42.42578125" style="97" customWidth="1"/>
    <col min="3760" max="3762" width="12.42578125" style="97" customWidth="1"/>
    <col min="3763" max="3765" width="10.85546875" style="97" customWidth="1"/>
    <col min="3766" max="3768" width="14.5703125" style="97" bestFit="1" customWidth="1"/>
    <col min="3769" max="3771" width="11" style="97" customWidth="1"/>
    <col min="3772" max="3774" width="14.5703125" style="97" customWidth="1"/>
    <col min="3775" max="3777" width="15.28515625" style="97" customWidth="1"/>
    <col min="3778" max="3778" width="15.5703125" style="97"/>
    <col min="3779" max="3779" width="44.5703125" style="97" customWidth="1"/>
    <col min="3780" max="3780" width="13.85546875" style="97" customWidth="1"/>
    <col min="3781" max="3781" width="10.85546875" style="97" customWidth="1"/>
    <col min="3782" max="3782" width="14.5703125" style="97" customWidth="1"/>
    <col min="3783" max="3783" width="11" style="97" customWidth="1"/>
    <col min="3784" max="3784" width="10.85546875" style="97" customWidth="1"/>
    <col min="3785" max="3785" width="14.5703125" style="97" customWidth="1"/>
    <col min="3786" max="3787" width="15.5703125" style="97" customWidth="1"/>
    <col min="3788" max="3788" width="17.7109375" style="97" customWidth="1"/>
    <col min="3789" max="4014" width="29.28515625" style="97" customWidth="1"/>
    <col min="4015" max="4015" width="42.42578125" style="97" customWidth="1"/>
    <col min="4016" max="4018" width="12.42578125" style="97" customWidth="1"/>
    <col min="4019" max="4021" width="10.85546875" style="97" customWidth="1"/>
    <col min="4022" max="4024" width="14.5703125" style="97" bestFit="1" customWidth="1"/>
    <col min="4025" max="4027" width="11" style="97" customWidth="1"/>
    <col min="4028" max="4030" width="14.5703125" style="97" customWidth="1"/>
    <col min="4031" max="4033" width="15.28515625" style="97" customWidth="1"/>
    <col min="4034" max="4034" width="15.5703125" style="97"/>
    <col min="4035" max="4035" width="44.5703125" style="97" customWidth="1"/>
    <col min="4036" max="4036" width="13.85546875" style="97" customWidth="1"/>
    <col min="4037" max="4037" width="10.85546875" style="97" customWidth="1"/>
    <col min="4038" max="4038" width="14.5703125" style="97" customWidth="1"/>
    <col min="4039" max="4039" width="11" style="97" customWidth="1"/>
    <col min="4040" max="4040" width="10.85546875" style="97" customWidth="1"/>
    <col min="4041" max="4041" width="14.5703125" style="97" customWidth="1"/>
    <col min="4042" max="4043" width="15.5703125" style="97" customWidth="1"/>
    <col min="4044" max="4044" width="17.7109375" style="97" customWidth="1"/>
    <col min="4045" max="4270" width="29.28515625" style="97" customWidth="1"/>
    <col min="4271" max="4271" width="42.42578125" style="97" customWidth="1"/>
    <col min="4272" max="4274" width="12.42578125" style="97" customWidth="1"/>
    <col min="4275" max="4277" width="10.85546875" style="97" customWidth="1"/>
    <col min="4278" max="4280" width="14.5703125" style="97" bestFit="1" customWidth="1"/>
    <col min="4281" max="4283" width="11" style="97" customWidth="1"/>
    <col min="4284" max="4286" width="14.5703125" style="97" customWidth="1"/>
    <col min="4287" max="4289" width="15.28515625" style="97" customWidth="1"/>
    <col min="4290" max="4290" width="15.5703125" style="97"/>
    <col min="4291" max="4291" width="44.5703125" style="97" customWidth="1"/>
    <col min="4292" max="4292" width="13.85546875" style="97" customWidth="1"/>
    <col min="4293" max="4293" width="10.85546875" style="97" customWidth="1"/>
    <col min="4294" max="4294" width="14.5703125" style="97" customWidth="1"/>
    <col min="4295" max="4295" width="11" style="97" customWidth="1"/>
    <col min="4296" max="4296" width="10.85546875" style="97" customWidth="1"/>
    <col min="4297" max="4297" width="14.5703125" style="97" customWidth="1"/>
    <col min="4298" max="4299" width="15.5703125" style="97" customWidth="1"/>
    <col min="4300" max="4300" width="17.7109375" style="97" customWidth="1"/>
    <col min="4301" max="4526" width="29.28515625" style="97" customWidth="1"/>
    <col min="4527" max="4527" width="42.42578125" style="97" customWidth="1"/>
    <col min="4528" max="4530" width="12.42578125" style="97" customWidth="1"/>
    <col min="4531" max="4533" width="10.85546875" style="97" customWidth="1"/>
    <col min="4534" max="4536" width="14.5703125" style="97" bestFit="1" customWidth="1"/>
    <col min="4537" max="4539" width="11" style="97" customWidth="1"/>
    <col min="4540" max="4542" width="14.5703125" style="97" customWidth="1"/>
    <col min="4543" max="4545" width="15.28515625" style="97" customWidth="1"/>
    <col min="4546" max="4546" width="15.5703125" style="97"/>
    <col min="4547" max="4547" width="44.5703125" style="97" customWidth="1"/>
    <col min="4548" max="4548" width="13.85546875" style="97" customWidth="1"/>
    <col min="4549" max="4549" width="10.85546875" style="97" customWidth="1"/>
    <col min="4550" max="4550" width="14.5703125" style="97" customWidth="1"/>
    <col min="4551" max="4551" width="11" style="97" customWidth="1"/>
    <col min="4552" max="4552" width="10.85546875" style="97" customWidth="1"/>
    <col min="4553" max="4553" width="14.5703125" style="97" customWidth="1"/>
    <col min="4554" max="4555" width="15.5703125" style="97" customWidth="1"/>
    <col min="4556" max="4556" width="17.7109375" style="97" customWidth="1"/>
    <col min="4557" max="4782" width="29.28515625" style="97" customWidth="1"/>
    <col min="4783" max="4783" width="42.42578125" style="97" customWidth="1"/>
    <col min="4784" max="4786" width="12.42578125" style="97" customWidth="1"/>
    <col min="4787" max="4789" width="10.85546875" style="97" customWidth="1"/>
    <col min="4790" max="4792" width="14.5703125" style="97" bestFit="1" customWidth="1"/>
    <col min="4793" max="4795" width="11" style="97" customWidth="1"/>
    <col min="4796" max="4798" width="14.5703125" style="97" customWidth="1"/>
    <col min="4799" max="4801" width="15.28515625" style="97" customWidth="1"/>
    <col min="4802" max="4802" width="15.5703125" style="97"/>
    <col min="4803" max="4803" width="44.5703125" style="97" customWidth="1"/>
    <col min="4804" max="4804" width="13.85546875" style="97" customWidth="1"/>
    <col min="4805" max="4805" width="10.85546875" style="97" customWidth="1"/>
    <col min="4806" max="4806" width="14.5703125" style="97" customWidth="1"/>
    <col min="4807" max="4807" width="11" style="97" customWidth="1"/>
    <col min="4808" max="4808" width="10.85546875" style="97" customWidth="1"/>
    <col min="4809" max="4809" width="14.5703125" style="97" customWidth="1"/>
    <col min="4810" max="4811" width="15.5703125" style="97" customWidth="1"/>
    <col min="4812" max="4812" width="17.7109375" style="97" customWidth="1"/>
    <col min="4813" max="5038" width="29.28515625" style="97" customWidth="1"/>
    <col min="5039" max="5039" width="42.42578125" style="97" customWidth="1"/>
    <col min="5040" max="5042" width="12.42578125" style="97" customWidth="1"/>
    <col min="5043" max="5045" width="10.85546875" style="97" customWidth="1"/>
    <col min="5046" max="5048" width="14.5703125" style="97" bestFit="1" customWidth="1"/>
    <col min="5049" max="5051" width="11" style="97" customWidth="1"/>
    <col min="5052" max="5054" width="14.5703125" style="97" customWidth="1"/>
    <col min="5055" max="5057" width="15.28515625" style="97" customWidth="1"/>
    <col min="5058" max="5058" width="15.5703125" style="97"/>
    <col min="5059" max="5059" width="44.5703125" style="97" customWidth="1"/>
    <col min="5060" max="5060" width="13.85546875" style="97" customWidth="1"/>
    <col min="5061" max="5061" width="10.85546875" style="97" customWidth="1"/>
    <col min="5062" max="5062" width="14.5703125" style="97" customWidth="1"/>
    <col min="5063" max="5063" width="11" style="97" customWidth="1"/>
    <col min="5064" max="5064" width="10.85546875" style="97" customWidth="1"/>
    <col min="5065" max="5065" width="14.5703125" style="97" customWidth="1"/>
    <col min="5066" max="5067" width="15.5703125" style="97" customWidth="1"/>
    <col min="5068" max="5068" width="17.7109375" style="97" customWidth="1"/>
    <col min="5069" max="5294" width="29.28515625" style="97" customWidth="1"/>
    <col min="5295" max="5295" width="42.42578125" style="97" customWidth="1"/>
    <col min="5296" max="5298" width="12.42578125" style="97" customWidth="1"/>
    <col min="5299" max="5301" width="10.85546875" style="97" customWidth="1"/>
    <col min="5302" max="5304" width="14.5703125" style="97" bestFit="1" customWidth="1"/>
    <col min="5305" max="5307" width="11" style="97" customWidth="1"/>
    <col min="5308" max="5310" width="14.5703125" style="97" customWidth="1"/>
    <col min="5311" max="5313" width="15.28515625" style="97" customWidth="1"/>
    <col min="5314" max="5314" width="15.5703125" style="97"/>
    <col min="5315" max="5315" width="44.5703125" style="97" customWidth="1"/>
    <col min="5316" max="5316" width="13.85546875" style="97" customWidth="1"/>
    <col min="5317" max="5317" width="10.85546875" style="97" customWidth="1"/>
    <col min="5318" max="5318" width="14.5703125" style="97" customWidth="1"/>
    <col min="5319" max="5319" width="11" style="97" customWidth="1"/>
    <col min="5320" max="5320" width="10.85546875" style="97" customWidth="1"/>
    <col min="5321" max="5321" width="14.5703125" style="97" customWidth="1"/>
    <col min="5322" max="5323" width="15.5703125" style="97" customWidth="1"/>
    <col min="5324" max="5324" width="17.7109375" style="97" customWidth="1"/>
    <col min="5325" max="5550" width="29.28515625" style="97" customWidth="1"/>
    <col min="5551" max="5551" width="42.42578125" style="97" customWidth="1"/>
    <col min="5552" max="5554" width="12.42578125" style="97" customWidth="1"/>
    <col min="5555" max="5557" width="10.85546875" style="97" customWidth="1"/>
    <col min="5558" max="5560" width="14.5703125" style="97" bestFit="1" customWidth="1"/>
    <col min="5561" max="5563" width="11" style="97" customWidth="1"/>
    <col min="5564" max="5566" width="14.5703125" style="97" customWidth="1"/>
    <col min="5567" max="5569" width="15.28515625" style="97" customWidth="1"/>
    <col min="5570" max="5570" width="15.5703125" style="97"/>
    <col min="5571" max="5571" width="44.5703125" style="97" customWidth="1"/>
    <col min="5572" max="5572" width="13.85546875" style="97" customWidth="1"/>
    <col min="5573" max="5573" width="10.85546875" style="97" customWidth="1"/>
    <col min="5574" max="5574" width="14.5703125" style="97" customWidth="1"/>
    <col min="5575" max="5575" width="11" style="97" customWidth="1"/>
    <col min="5576" max="5576" width="10.85546875" style="97" customWidth="1"/>
    <col min="5577" max="5577" width="14.5703125" style="97" customWidth="1"/>
    <col min="5578" max="5579" width="15.5703125" style="97" customWidth="1"/>
    <col min="5580" max="5580" width="17.7109375" style="97" customWidth="1"/>
    <col min="5581" max="5806" width="29.28515625" style="97" customWidth="1"/>
    <col min="5807" max="5807" width="42.42578125" style="97" customWidth="1"/>
    <col min="5808" max="5810" width="12.42578125" style="97" customWidth="1"/>
    <col min="5811" max="5813" width="10.85546875" style="97" customWidth="1"/>
    <col min="5814" max="5816" width="14.5703125" style="97" bestFit="1" customWidth="1"/>
    <col min="5817" max="5819" width="11" style="97" customWidth="1"/>
    <col min="5820" max="5822" width="14.5703125" style="97" customWidth="1"/>
    <col min="5823" max="5825" width="15.28515625" style="97" customWidth="1"/>
    <col min="5826" max="5826" width="15.5703125" style="97"/>
    <col min="5827" max="5827" width="44.5703125" style="97" customWidth="1"/>
    <col min="5828" max="5828" width="13.85546875" style="97" customWidth="1"/>
    <col min="5829" max="5829" width="10.85546875" style="97" customWidth="1"/>
    <col min="5830" max="5830" width="14.5703125" style="97" customWidth="1"/>
    <col min="5831" max="5831" width="11" style="97" customWidth="1"/>
    <col min="5832" max="5832" width="10.85546875" style="97" customWidth="1"/>
    <col min="5833" max="5833" width="14.5703125" style="97" customWidth="1"/>
    <col min="5834" max="5835" width="15.5703125" style="97" customWidth="1"/>
    <col min="5836" max="5836" width="17.7109375" style="97" customWidth="1"/>
    <col min="5837" max="6062" width="29.28515625" style="97" customWidth="1"/>
    <col min="6063" max="6063" width="42.42578125" style="97" customWidth="1"/>
    <col min="6064" max="6066" width="12.42578125" style="97" customWidth="1"/>
    <col min="6067" max="6069" width="10.85546875" style="97" customWidth="1"/>
    <col min="6070" max="6072" width="14.5703125" style="97" bestFit="1" customWidth="1"/>
    <col min="6073" max="6075" width="11" style="97" customWidth="1"/>
    <col min="6076" max="6078" width="14.5703125" style="97" customWidth="1"/>
    <col min="6079" max="6081" width="15.28515625" style="97" customWidth="1"/>
    <col min="6082" max="6082" width="15.5703125" style="97"/>
    <col min="6083" max="6083" width="44.5703125" style="97" customWidth="1"/>
    <col min="6084" max="6084" width="13.85546875" style="97" customWidth="1"/>
    <col min="6085" max="6085" width="10.85546875" style="97" customWidth="1"/>
    <col min="6086" max="6086" width="14.5703125" style="97" customWidth="1"/>
    <col min="6087" max="6087" width="11" style="97" customWidth="1"/>
    <col min="6088" max="6088" width="10.85546875" style="97" customWidth="1"/>
    <col min="6089" max="6089" width="14.5703125" style="97" customWidth="1"/>
    <col min="6090" max="6091" width="15.5703125" style="97" customWidth="1"/>
    <col min="6092" max="6092" width="17.7109375" style="97" customWidth="1"/>
    <col min="6093" max="6318" width="29.28515625" style="97" customWidth="1"/>
    <col min="6319" max="6319" width="42.42578125" style="97" customWidth="1"/>
    <col min="6320" max="6322" width="12.42578125" style="97" customWidth="1"/>
    <col min="6323" max="6325" width="10.85546875" style="97" customWidth="1"/>
    <col min="6326" max="6328" width="14.5703125" style="97" bestFit="1" customWidth="1"/>
    <col min="6329" max="6331" width="11" style="97" customWidth="1"/>
    <col min="6332" max="6334" width="14.5703125" style="97" customWidth="1"/>
    <col min="6335" max="6337" width="15.28515625" style="97" customWidth="1"/>
    <col min="6338" max="6338" width="15.5703125" style="97"/>
    <col min="6339" max="6339" width="44.5703125" style="97" customWidth="1"/>
    <col min="6340" max="6340" width="13.85546875" style="97" customWidth="1"/>
    <col min="6341" max="6341" width="10.85546875" style="97" customWidth="1"/>
    <col min="6342" max="6342" width="14.5703125" style="97" customWidth="1"/>
    <col min="6343" max="6343" width="11" style="97" customWidth="1"/>
    <col min="6344" max="6344" width="10.85546875" style="97" customWidth="1"/>
    <col min="6345" max="6345" width="14.5703125" style="97" customWidth="1"/>
    <col min="6346" max="6347" width="15.5703125" style="97" customWidth="1"/>
    <col min="6348" max="6348" width="17.7109375" style="97" customWidth="1"/>
    <col min="6349" max="6574" width="29.28515625" style="97" customWidth="1"/>
    <col min="6575" max="6575" width="42.42578125" style="97" customWidth="1"/>
    <col min="6576" max="6578" width="12.42578125" style="97" customWidth="1"/>
    <col min="6579" max="6581" width="10.85546875" style="97" customWidth="1"/>
    <col min="6582" max="6584" width="14.5703125" style="97" bestFit="1" customWidth="1"/>
    <col min="6585" max="6587" width="11" style="97" customWidth="1"/>
    <col min="6588" max="6590" width="14.5703125" style="97" customWidth="1"/>
    <col min="6591" max="6593" width="15.28515625" style="97" customWidth="1"/>
    <col min="6594" max="6594" width="15.5703125" style="97"/>
    <col min="6595" max="6595" width="44.5703125" style="97" customWidth="1"/>
    <col min="6596" max="6596" width="13.85546875" style="97" customWidth="1"/>
    <col min="6597" max="6597" width="10.85546875" style="97" customWidth="1"/>
    <col min="6598" max="6598" width="14.5703125" style="97" customWidth="1"/>
    <col min="6599" max="6599" width="11" style="97" customWidth="1"/>
    <col min="6600" max="6600" width="10.85546875" style="97" customWidth="1"/>
    <col min="6601" max="6601" width="14.5703125" style="97" customWidth="1"/>
    <col min="6602" max="6603" width="15.5703125" style="97" customWidth="1"/>
    <col min="6604" max="6604" width="17.7109375" style="97" customWidth="1"/>
    <col min="6605" max="6830" width="29.28515625" style="97" customWidth="1"/>
    <col min="6831" max="6831" width="42.42578125" style="97" customWidth="1"/>
    <col min="6832" max="6834" width="12.42578125" style="97" customWidth="1"/>
    <col min="6835" max="6837" width="10.85546875" style="97" customWidth="1"/>
    <col min="6838" max="6840" width="14.5703125" style="97" bestFit="1" customWidth="1"/>
    <col min="6841" max="6843" width="11" style="97" customWidth="1"/>
    <col min="6844" max="6846" width="14.5703125" style="97" customWidth="1"/>
    <col min="6847" max="6849" width="15.28515625" style="97" customWidth="1"/>
    <col min="6850" max="6850" width="15.5703125" style="97"/>
    <col min="6851" max="6851" width="44.5703125" style="97" customWidth="1"/>
    <col min="6852" max="6852" width="13.85546875" style="97" customWidth="1"/>
    <col min="6853" max="6853" width="10.85546875" style="97" customWidth="1"/>
    <col min="6854" max="6854" width="14.5703125" style="97" customWidth="1"/>
    <col min="6855" max="6855" width="11" style="97" customWidth="1"/>
    <col min="6856" max="6856" width="10.85546875" style="97" customWidth="1"/>
    <col min="6857" max="6857" width="14.5703125" style="97" customWidth="1"/>
    <col min="6858" max="6859" width="15.5703125" style="97" customWidth="1"/>
    <col min="6860" max="6860" width="17.7109375" style="97" customWidth="1"/>
    <col min="6861" max="7086" width="29.28515625" style="97" customWidth="1"/>
    <col min="7087" max="7087" width="42.42578125" style="97" customWidth="1"/>
    <col min="7088" max="7090" width="12.42578125" style="97" customWidth="1"/>
    <col min="7091" max="7093" width="10.85546875" style="97" customWidth="1"/>
    <col min="7094" max="7096" width="14.5703125" style="97" bestFit="1" customWidth="1"/>
    <col min="7097" max="7099" width="11" style="97" customWidth="1"/>
    <col min="7100" max="7102" width="14.5703125" style="97" customWidth="1"/>
    <col min="7103" max="7105" width="15.28515625" style="97" customWidth="1"/>
    <col min="7106" max="7106" width="15.5703125" style="97"/>
    <col min="7107" max="7107" width="44.5703125" style="97" customWidth="1"/>
    <col min="7108" max="7108" width="13.85546875" style="97" customWidth="1"/>
    <col min="7109" max="7109" width="10.85546875" style="97" customWidth="1"/>
    <col min="7110" max="7110" width="14.5703125" style="97" customWidth="1"/>
    <col min="7111" max="7111" width="11" style="97" customWidth="1"/>
    <col min="7112" max="7112" width="10.85546875" style="97" customWidth="1"/>
    <col min="7113" max="7113" width="14.5703125" style="97" customWidth="1"/>
    <col min="7114" max="7115" width="15.5703125" style="97" customWidth="1"/>
    <col min="7116" max="7116" width="17.7109375" style="97" customWidth="1"/>
    <col min="7117" max="7342" width="29.28515625" style="97" customWidth="1"/>
    <col min="7343" max="7343" width="42.42578125" style="97" customWidth="1"/>
    <col min="7344" max="7346" width="12.42578125" style="97" customWidth="1"/>
    <col min="7347" max="7349" width="10.85546875" style="97" customWidth="1"/>
    <col min="7350" max="7352" width="14.5703125" style="97" bestFit="1" customWidth="1"/>
    <col min="7353" max="7355" width="11" style="97" customWidth="1"/>
    <col min="7356" max="7358" width="14.5703125" style="97" customWidth="1"/>
    <col min="7359" max="7361" width="15.28515625" style="97" customWidth="1"/>
    <col min="7362" max="7362" width="15.5703125" style="97"/>
    <col min="7363" max="7363" width="44.5703125" style="97" customWidth="1"/>
    <col min="7364" max="7364" width="13.85546875" style="97" customWidth="1"/>
    <col min="7365" max="7365" width="10.85546875" style="97" customWidth="1"/>
    <col min="7366" max="7366" width="14.5703125" style="97" customWidth="1"/>
    <col min="7367" max="7367" width="11" style="97" customWidth="1"/>
    <col min="7368" max="7368" width="10.85546875" style="97" customWidth="1"/>
    <col min="7369" max="7369" width="14.5703125" style="97" customWidth="1"/>
    <col min="7370" max="7371" width="15.5703125" style="97" customWidth="1"/>
    <col min="7372" max="7372" width="17.7109375" style="97" customWidth="1"/>
    <col min="7373" max="7598" width="29.28515625" style="97" customWidth="1"/>
    <col min="7599" max="7599" width="42.42578125" style="97" customWidth="1"/>
    <col min="7600" max="7602" width="12.42578125" style="97" customWidth="1"/>
    <col min="7603" max="7605" width="10.85546875" style="97" customWidth="1"/>
    <col min="7606" max="7608" width="14.5703125" style="97" bestFit="1" customWidth="1"/>
    <col min="7609" max="7611" width="11" style="97" customWidth="1"/>
    <col min="7612" max="7614" width="14.5703125" style="97" customWidth="1"/>
    <col min="7615" max="7617" width="15.28515625" style="97" customWidth="1"/>
    <col min="7618" max="7618" width="15.5703125" style="97"/>
    <col min="7619" max="7619" width="44.5703125" style="97" customWidth="1"/>
    <col min="7620" max="7620" width="13.85546875" style="97" customWidth="1"/>
    <col min="7621" max="7621" width="10.85546875" style="97" customWidth="1"/>
    <col min="7622" max="7622" width="14.5703125" style="97" customWidth="1"/>
    <col min="7623" max="7623" width="11" style="97" customWidth="1"/>
    <col min="7624" max="7624" width="10.85546875" style="97" customWidth="1"/>
    <col min="7625" max="7625" width="14.5703125" style="97" customWidth="1"/>
    <col min="7626" max="7627" width="15.5703125" style="97" customWidth="1"/>
    <col min="7628" max="7628" width="17.7109375" style="97" customWidth="1"/>
    <col min="7629" max="7854" width="29.28515625" style="97" customWidth="1"/>
    <col min="7855" max="7855" width="42.42578125" style="97" customWidth="1"/>
    <col min="7856" max="7858" width="12.42578125" style="97" customWidth="1"/>
    <col min="7859" max="7861" width="10.85546875" style="97" customWidth="1"/>
    <col min="7862" max="7864" width="14.5703125" style="97" bestFit="1" customWidth="1"/>
    <col min="7865" max="7867" width="11" style="97" customWidth="1"/>
    <col min="7868" max="7870" width="14.5703125" style="97" customWidth="1"/>
    <col min="7871" max="7873" width="15.28515625" style="97" customWidth="1"/>
    <col min="7874" max="7874" width="15.5703125" style="97"/>
    <col min="7875" max="7875" width="44.5703125" style="97" customWidth="1"/>
    <col min="7876" max="7876" width="13.85546875" style="97" customWidth="1"/>
    <col min="7877" max="7877" width="10.85546875" style="97" customWidth="1"/>
    <col min="7878" max="7878" width="14.5703125" style="97" customWidth="1"/>
    <col min="7879" max="7879" width="11" style="97" customWidth="1"/>
    <col min="7880" max="7880" width="10.85546875" style="97" customWidth="1"/>
    <col min="7881" max="7881" width="14.5703125" style="97" customWidth="1"/>
    <col min="7882" max="7883" width="15.5703125" style="97" customWidth="1"/>
    <col min="7884" max="7884" width="17.7109375" style="97" customWidth="1"/>
    <col min="7885" max="8110" width="29.28515625" style="97" customWidth="1"/>
    <col min="8111" max="8111" width="42.42578125" style="97" customWidth="1"/>
    <col min="8112" max="8114" width="12.42578125" style="97" customWidth="1"/>
    <col min="8115" max="8117" width="10.85546875" style="97" customWidth="1"/>
    <col min="8118" max="8120" width="14.5703125" style="97" bestFit="1" customWidth="1"/>
    <col min="8121" max="8123" width="11" style="97" customWidth="1"/>
    <col min="8124" max="8126" width="14.5703125" style="97" customWidth="1"/>
    <col min="8127" max="8129" width="15.28515625" style="97" customWidth="1"/>
    <col min="8130" max="8130" width="15.5703125" style="97"/>
    <col min="8131" max="8131" width="44.5703125" style="97" customWidth="1"/>
    <col min="8132" max="8132" width="13.85546875" style="97" customWidth="1"/>
    <col min="8133" max="8133" width="10.85546875" style="97" customWidth="1"/>
    <col min="8134" max="8134" width="14.5703125" style="97" customWidth="1"/>
    <col min="8135" max="8135" width="11" style="97" customWidth="1"/>
    <col min="8136" max="8136" width="10.85546875" style="97" customWidth="1"/>
    <col min="8137" max="8137" width="14.5703125" style="97" customWidth="1"/>
    <col min="8138" max="8139" width="15.5703125" style="97" customWidth="1"/>
    <col min="8140" max="8140" width="17.7109375" style="97" customWidth="1"/>
    <col min="8141" max="8366" width="29.28515625" style="97" customWidth="1"/>
    <col min="8367" max="8367" width="42.42578125" style="97" customWidth="1"/>
    <col min="8368" max="8370" width="12.42578125" style="97" customWidth="1"/>
    <col min="8371" max="8373" width="10.85546875" style="97" customWidth="1"/>
    <col min="8374" max="8376" width="14.5703125" style="97" bestFit="1" customWidth="1"/>
    <col min="8377" max="8379" width="11" style="97" customWidth="1"/>
    <col min="8380" max="8382" width="14.5703125" style="97" customWidth="1"/>
    <col min="8383" max="8385" width="15.28515625" style="97" customWidth="1"/>
    <col min="8386" max="8386" width="15.5703125" style="97"/>
    <col min="8387" max="8387" width="44.5703125" style="97" customWidth="1"/>
    <col min="8388" max="8388" width="13.85546875" style="97" customWidth="1"/>
    <col min="8389" max="8389" width="10.85546875" style="97" customWidth="1"/>
    <col min="8390" max="8390" width="14.5703125" style="97" customWidth="1"/>
    <col min="8391" max="8391" width="11" style="97" customWidth="1"/>
    <col min="8392" max="8392" width="10.85546875" style="97" customWidth="1"/>
    <col min="8393" max="8393" width="14.5703125" style="97" customWidth="1"/>
    <col min="8394" max="8395" width="15.5703125" style="97" customWidth="1"/>
    <col min="8396" max="8396" width="17.7109375" style="97" customWidth="1"/>
    <col min="8397" max="8622" width="29.28515625" style="97" customWidth="1"/>
    <col min="8623" max="8623" width="42.42578125" style="97" customWidth="1"/>
    <col min="8624" max="8626" width="12.42578125" style="97" customWidth="1"/>
    <col min="8627" max="8629" width="10.85546875" style="97" customWidth="1"/>
    <col min="8630" max="8632" width="14.5703125" style="97" bestFit="1" customWidth="1"/>
    <col min="8633" max="8635" width="11" style="97" customWidth="1"/>
    <col min="8636" max="8638" width="14.5703125" style="97" customWidth="1"/>
    <col min="8639" max="8641" width="15.28515625" style="97" customWidth="1"/>
    <col min="8642" max="8642" width="15.5703125" style="97"/>
    <col min="8643" max="8643" width="44.5703125" style="97" customWidth="1"/>
    <col min="8644" max="8644" width="13.85546875" style="97" customWidth="1"/>
    <col min="8645" max="8645" width="10.85546875" style="97" customWidth="1"/>
    <col min="8646" max="8646" width="14.5703125" style="97" customWidth="1"/>
    <col min="8647" max="8647" width="11" style="97" customWidth="1"/>
    <col min="8648" max="8648" width="10.85546875" style="97" customWidth="1"/>
    <col min="8649" max="8649" width="14.5703125" style="97" customWidth="1"/>
    <col min="8650" max="8651" width="15.5703125" style="97" customWidth="1"/>
    <col min="8652" max="8652" width="17.7109375" style="97" customWidth="1"/>
    <col min="8653" max="8878" width="29.28515625" style="97" customWidth="1"/>
    <col min="8879" max="8879" width="42.42578125" style="97" customWidth="1"/>
    <col min="8880" max="8882" width="12.42578125" style="97" customWidth="1"/>
    <col min="8883" max="8885" width="10.85546875" style="97" customWidth="1"/>
    <col min="8886" max="8888" width="14.5703125" style="97" bestFit="1" customWidth="1"/>
    <col min="8889" max="8891" width="11" style="97" customWidth="1"/>
    <col min="8892" max="8894" width="14.5703125" style="97" customWidth="1"/>
    <col min="8895" max="8897" width="15.28515625" style="97" customWidth="1"/>
    <col min="8898" max="8898" width="15.5703125" style="97"/>
    <col min="8899" max="8899" width="44.5703125" style="97" customWidth="1"/>
    <col min="8900" max="8900" width="13.85546875" style="97" customWidth="1"/>
    <col min="8901" max="8901" width="10.85546875" style="97" customWidth="1"/>
    <col min="8902" max="8902" width="14.5703125" style="97" customWidth="1"/>
    <col min="8903" max="8903" width="11" style="97" customWidth="1"/>
    <col min="8904" max="8904" width="10.85546875" style="97" customWidth="1"/>
    <col min="8905" max="8905" width="14.5703125" style="97" customWidth="1"/>
    <col min="8906" max="8907" width="15.5703125" style="97" customWidth="1"/>
    <col min="8908" max="8908" width="17.7109375" style="97" customWidth="1"/>
    <col min="8909" max="9134" width="29.28515625" style="97" customWidth="1"/>
    <col min="9135" max="9135" width="42.42578125" style="97" customWidth="1"/>
    <col min="9136" max="9138" width="12.42578125" style="97" customWidth="1"/>
    <col min="9139" max="9141" width="10.85546875" style="97" customWidth="1"/>
    <col min="9142" max="9144" width="14.5703125" style="97" bestFit="1" customWidth="1"/>
    <col min="9145" max="9147" width="11" style="97" customWidth="1"/>
    <col min="9148" max="9150" width="14.5703125" style="97" customWidth="1"/>
    <col min="9151" max="9153" width="15.28515625" style="97" customWidth="1"/>
    <col min="9154" max="9154" width="15.5703125" style="97"/>
    <col min="9155" max="9155" width="44.5703125" style="97" customWidth="1"/>
    <col min="9156" max="9156" width="13.85546875" style="97" customWidth="1"/>
    <col min="9157" max="9157" width="10.85546875" style="97" customWidth="1"/>
    <col min="9158" max="9158" width="14.5703125" style="97" customWidth="1"/>
    <col min="9159" max="9159" width="11" style="97" customWidth="1"/>
    <col min="9160" max="9160" width="10.85546875" style="97" customWidth="1"/>
    <col min="9161" max="9161" width="14.5703125" style="97" customWidth="1"/>
    <col min="9162" max="9163" width="15.5703125" style="97" customWidth="1"/>
    <col min="9164" max="9164" width="17.7109375" style="97" customWidth="1"/>
    <col min="9165" max="9390" width="29.28515625" style="97" customWidth="1"/>
    <col min="9391" max="9391" width="42.42578125" style="97" customWidth="1"/>
    <col min="9392" max="9394" width="12.42578125" style="97" customWidth="1"/>
    <col min="9395" max="9397" width="10.85546875" style="97" customWidth="1"/>
    <col min="9398" max="9400" width="14.5703125" style="97" bestFit="1" customWidth="1"/>
    <col min="9401" max="9403" width="11" style="97" customWidth="1"/>
    <col min="9404" max="9406" width="14.5703125" style="97" customWidth="1"/>
    <col min="9407" max="9409" width="15.28515625" style="97" customWidth="1"/>
    <col min="9410" max="9410" width="15.5703125" style="97"/>
    <col min="9411" max="9411" width="44.5703125" style="97" customWidth="1"/>
    <col min="9412" max="9412" width="13.85546875" style="97" customWidth="1"/>
    <col min="9413" max="9413" width="10.85546875" style="97" customWidth="1"/>
    <col min="9414" max="9414" width="14.5703125" style="97" customWidth="1"/>
    <col min="9415" max="9415" width="11" style="97" customWidth="1"/>
    <col min="9416" max="9416" width="10.85546875" style="97" customWidth="1"/>
    <col min="9417" max="9417" width="14.5703125" style="97" customWidth="1"/>
    <col min="9418" max="9419" width="15.5703125" style="97" customWidth="1"/>
    <col min="9420" max="9420" width="17.7109375" style="97" customWidth="1"/>
    <col min="9421" max="9646" width="29.28515625" style="97" customWidth="1"/>
    <col min="9647" max="9647" width="42.42578125" style="97" customWidth="1"/>
    <col min="9648" max="9650" width="12.42578125" style="97" customWidth="1"/>
    <col min="9651" max="9653" width="10.85546875" style="97" customWidth="1"/>
    <col min="9654" max="9656" width="14.5703125" style="97" bestFit="1" customWidth="1"/>
    <col min="9657" max="9659" width="11" style="97" customWidth="1"/>
    <col min="9660" max="9662" width="14.5703125" style="97" customWidth="1"/>
    <col min="9663" max="9665" width="15.28515625" style="97" customWidth="1"/>
    <col min="9666" max="9666" width="15.5703125" style="97"/>
    <col min="9667" max="9667" width="44.5703125" style="97" customWidth="1"/>
    <col min="9668" max="9668" width="13.85546875" style="97" customWidth="1"/>
    <col min="9669" max="9669" width="10.85546875" style="97" customWidth="1"/>
    <col min="9670" max="9670" width="14.5703125" style="97" customWidth="1"/>
    <col min="9671" max="9671" width="11" style="97" customWidth="1"/>
    <col min="9672" max="9672" width="10.85546875" style="97" customWidth="1"/>
    <col min="9673" max="9673" width="14.5703125" style="97" customWidth="1"/>
    <col min="9674" max="9675" width="15.5703125" style="97" customWidth="1"/>
    <col min="9676" max="9676" width="17.7109375" style="97" customWidth="1"/>
    <col min="9677" max="9902" width="29.28515625" style="97" customWidth="1"/>
    <col min="9903" max="9903" width="42.42578125" style="97" customWidth="1"/>
    <col min="9904" max="9906" width="12.42578125" style="97" customWidth="1"/>
    <col min="9907" max="9909" width="10.85546875" style="97" customWidth="1"/>
    <col min="9910" max="9912" width="14.5703125" style="97" bestFit="1" customWidth="1"/>
    <col min="9913" max="9915" width="11" style="97" customWidth="1"/>
    <col min="9916" max="9918" width="14.5703125" style="97" customWidth="1"/>
    <col min="9919" max="9921" width="15.28515625" style="97" customWidth="1"/>
    <col min="9922" max="9922" width="15.5703125" style="97"/>
    <col min="9923" max="9923" width="44.5703125" style="97" customWidth="1"/>
    <col min="9924" max="9924" width="13.85546875" style="97" customWidth="1"/>
    <col min="9925" max="9925" width="10.85546875" style="97" customWidth="1"/>
    <col min="9926" max="9926" width="14.5703125" style="97" customWidth="1"/>
    <col min="9927" max="9927" width="11" style="97" customWidth="1"/>
    <col min="9928" max="9928" width="10.85546875" style="97" customWidth="1"/>
    <col min="9929" max="9929" width="14.5703125" style="97" customWidth="1"/>
    <col min="9930" max="9931" width="15.5703125" style="97" customWidth="1"/>
    <col min="9932" max="9932" width="17.7109375" style="97" customWidth="1"/>
    <col min="9933" max="10158" width="29.28515625" style="97" customWidth="1"/>
    <col min="10159" max="10159" width="42.42578125" style="97" customWidth="1"/>
    <col min="10160" max="10162" width="12.42578125" style="97" customWidth="1"/>
    <col min="10163" max="10165" width="10.85546875" style="97" customWidth="1"/>
    <col min="10166" max="10168" width="14.5703125" style="97" bestFit="1" customWidth="1"/>
    <col min="10169" max="10171" width="11" style="97" customWidth="1"/>
    <col min="10172" max="10174" width="14.5703125" style="97" customWidth="1"/>
    <col min="10175" max="10177" width="15.28515625" style="97" customWidth="1"/>
    <col min="10178" max="10178" width="15.5703125" style="97"/>
    <col min="10179" max="10179" width="44.5703125" style="97" customWidth="1"/>
    <col min="10180" max="10180" width="13.85546875" style="97" customWidth="1"/>
    <col min="10181" max="10181" width="10.85546875" style="97" customWidth="1"/>
    <col min="10182" max="10182" width="14.5703125" style="97" customWidth="1"/>
    <col min="10183" max="10183" width="11" style="97" customWidth="1"/>
    <col min="10184" max="10184" width="10.85546875" style="97" customWidth="1"/>
    <col min="10185" max="10185" width="14.5703125" style="97" customWidth="1"/>
    <col min="10186" max="10187" width="15.5703125" style="97" customWidth="1"/>
    <col min="10188" max="10188" width="17.7109375" style="97" customWidth="1"/>
    <col min="10189" max="10414" width="29.28515625" style="97" customWidth="1"/>
    <col min="10415" max="10415" width="42.42578125" style="97" customWidth="1"/>
    <col min="10416" max="10418" width="12.42578125" style="97" customWidth="1"/>
    <col min="10419" max="10421" width="10.85546875" style="97" customWidth="1"/>
    <col min="10422" max="10424" width="14.5703125" style="97" bestFit="1" customWidth="1"/>
    <col min="10425" max="10427" width="11" style="97" customWidth="1"/>
    <col min="10428" max="10430" width="14.5703125" style="97" customWidth="1"/>
    <col min="10431" max="10433" width="15.28515625" style="97" customWidth="1"/>
    <col min="10434" max="10434" width="15.5703125" style="97"/>
    <col min="10435" max="10435" width="44.5703125" style="97" customWidth="1"/>
    <col min="10436" max="10436" width="13.85546875" style="97" customWidth="1"/>
    <col min="10437" max="10437" width="10.85546875" style="97" customWidth="1"/>
    <col min="10438" max="10438" width="14.5703125" style="97" customWidth="1"/>
    <col min="10439" max="10439" width="11" style="97" customWidth="1"/>
    <col min="10440" max="10440" width="10.85546875" style="97" customWidth="1"/>
    <col min="10441" max="10441" width="14.5703125" style="97" customWidth="1"/>
    <col min="10442" max="10443" width="15.5703125" style="97" customWidth="1"/>
    <col min="10444" max="10444" width="17.7109375" style="97" customWidth="1"/>
    <col min="10445" max="10670" width="29.28515625" style="97" customWidth="1"/>
    <col min="10671" max="10671" width="42.42578125" style="97" customWidth="1"/>
    <col min="10672" max="10674" width="12.42578125" style="97" customWidth="1"/>
    <col min="10675" max="10677" width="10.85546875" style="97" customWidth="1"/>
    <col min="10678" max="10680" width="14.5703125" style="97" bestFit="1" customWidth="1"/>
    <col min="10681" max="10683" width="11" style="97" customWidth="1"/>
    <col min="10684" max="10686" width="14.5703125" style="97" customWidth="1"/>
    <col min="10687" max="10689" width="15.28515625" style="97" customWidth="1"/>
    <col min="10690" max="10690" width="15.5703125" style="97"/>
    <col min="10691" max="10691" width="44.5703125" style="97" customWidth="1"/>
    <col min="10692" max="10692" width="13.85546875" style="97" customWidth="1"/>
    <col min="10693" max="10693" width="10.85546875" style="97" customWidth="1"/>
    <col min="10694" max="10694" width="14.5703125" style="97" customWidth="1"/>
    <col min="10695" max="10695" width="11" style="97" customWidth="1"/>
    <col min="10696" max="10696" width="10.85546875" style="97" customWidth="1"/>
    <col min="10697" max="10697" width="14.5703125" style="97" customWidth="1"/>
    <col min="10698" max="10699" width="15.5703125" style="97" customWidth="1"/>
    <col min="10700" max="10700" width="17.7109375" style="97" customWidth="1"/>
    <col min="10701" max="10926" width="29.28515625" style="97" customWidth="1"/>
    <col min="10927" max="10927" width="42.42578125" style="97" customWidth="1"/>
    <col min="10928" max="10930" width="12.42578125" style="97" customWidth="1"/>
    <col min="10931" max="10933" width="10.85546875" style="97" customWidth="1"/>
    <col min="10934" max="10936" width="14.5703125" style="97" bestFit="1" customWidth="1"/>
    <col min="10937" max="10939" width="11" style="97" customWidth="1"/>
    <col min="10940" max="10942" width="14.5703125" style="97" customWidth="1"/>
    <col min="10943" max="10945" width="15.28515625" style="97" customWidth="1"/>
    <col min="10946" max="10946" width="15.5703125" style="97"/>
    <col min="10947" max="10947" width="44.5703125" style="97" customWidth="1"/>
    <col min="10948" max="10948" width="13.85546875" style="97" customWidth="1"/>
    <col min="10949" max="10949" width="10.85546875" style="97" customWidth="1"/>
    <col min="10950" max="10950" width="14.5703125" style="97" customWidth="1"/>
    <col min="10951" max="10951" width="11" style="97" customWidth="1"/>
    <col min="10952" max="10952" width="10.85546875" style="97" customWidth="1"/>
    <col min="10953" max="10953" width="14.5703125" style="97" customWidth="1"/>
    <col min="10954" max="10955" width="15.5703125" style="97" customWidth="1"/>
    <col min="10956" max="10956" width="17.7109375" style="97" customWidth="1"/>
    <col min="10957" max="11182" width="29.28515625" style="97" customWidth="1"/>
    <col min="11183" max="11183" width="42.42578125" style="97" customWidth="1"/>
    <col min="11184" max="11186" width="12.42578125" style="97" customWidth="1"/>
    <col min="11187" max="11189" width="10.85546875" style="97" customWidth="1"/>
    <col min="11190" max="11192" width="14.5703125" style="97" bestFit="1" customWidth="1"/>
    <col min="11193" max="11195" width="11" style="97" customWidth="1"/>
    <col min="11196" max="11198" width="14.5703125" style="97" customWidth="1"/>
    <col min="11199" max="11201" width="15.28515625" style="97" customWidth="1"/>
    <col min="11202" max="11202" width="15.5703125" style="97"/>
    <col min="11203" max="11203" width="44.5703125" style="97" customWidth="1"/>
    <col min="11204" max="11204" width="13.85546875" style="97" customWidth="1"/>
    <col min="11205" max="11205" width="10.85546875" style="97" customWidth="1"/>
    <col min="11206" max="11206" width="14.5703125" style="97" customWidth="1"/>
    <col min="11207" max="11207" width="11" style="97" customWidth="1"/>
    <col min="11208" max="11208" width="10.85546875" style="97" customWidth="1"/>
    <col min="11209" max="11209" width="14.5703125" style="97" customWidth="1"/>
    <col min="11210" max="11211" width="15.5703125" style="97" customWidth="1"/>
    <col min="11212" max="11212" width="17.7109375" style="97" customWidth="1"/>
    <col min="11213" max="11438" width="29.28515625" style="97" customWidth="1"/>
    <col min="11439" max="11439" width="42.42578125" style="97" customWidth="1"/>
    <col min="11440" max="11442" width="12.42578125" style="97" customWidth="1"/>
    <col min="11443" max="11445" width="10.85546875" style="97" customWidth="1"/>
    <col min="11446" max="11448" width="14.5703125" style="97" bestFit="1" customWidth="1"/>
    <col min="11449" max="11451" width="11" style="97" customWidth="1"/>
    <col min="11452" max="11454" width="14.5703125" style="97" customWidth="1"/>
    <col min="11455" max="11457" width="15.28515625" style="97" customWidth="1"/>
    <col min="11458" max="11458" width="15.5703125" style="97"/>
    <col min="11459" max="11459" width="44.5703125" style="97" customWidth="1"/>
    <col min="11460" max="11460" width="13.85546875" style="97" customWidth="1"/>
    <col min="11461" max="11461" width="10.85546875" style="97" customWidth="1"/>
    <col min="11462" max="11462" width="14.5703125" style="97" customWidth="1"/>
    <col min="11463" max="11463" width="11" style="97" customWidth="1"/>
    <col min="11464" max="11464" width="10.85546875" style="97" customWidth="1"/>
    <col min="11465" max="11465" width="14.5703125" style="97" customWidth="1"/>
    <col min="11466" max="11467" width="15.5703125" style="97" customWidth="1"/>
    <col min="11468" max="11468" width="17.7109375" style="97" customWidth="1"/>
    <col min="11469" max="11694" width="29.28515625" style="97" customWidth="1"/>
    <col min="11695" max="11695" width="42.42578125" style="97" customWidth="1"/>
    <col min="11696" max="11698" width="12.42578125" style="97" customWidth="1"/>
    <col min="11699" max="11701" width="10.85546875" style="97" customWidth="1"/>
    <col min="11702" max="11704" width="14.5703125" style="97" bestFit="1" customWidth="1"/>
    <col min="11705" max="11707" width="11" style="97" customWidth="1"/>
    <col min="11708" max="11710" width="14.5703125" style="97" customWidth="1"/>
    <col min="11711" max="11713" width="15.28515625" style="97" customWidth="1"/>
    <col min="11714" max="11714" width="15.5703125" style="97"/>
    <col min="11715" max="11715" width="44.5703125" style="97" customWidth="1"/>
    <col min="11716" max="11716" width="13.85546875" style="97" customWidth="1"/>
    <col min="11717" max="11717" width="10.85546875" style="97" customWidth="1"/>
    <col min="11718" max="11718" width="14.5703125" style="97" customWidth="1"/>
    <col min="11719" max="11719" width="11" style="97" customWidth="1"/>
    <col min="11720" max="11720" width="10.85546875" style="97" customWidth="1"/>
    <col min="11721" max="11721" width="14.5703125" style="97" customWidth="1"/>
    <col min="11722" max="11723" width="15.5703125" style="97" customWidth="1"/>
    <col min="11724" max="11724" width="17.7109375" style="97" customWidth="1"/>
    <col min="11725" max="11950" width="29.28515625" style="97" customWidth="1"/>
    <col min="11951" max="11951" width="42.42578125" style="97" customWidth="1"/>
    <col min="11952" max="11954" width="12.42578125" style="97" customWidth="1"/>
    <col min="11955" max="11957" width="10.85546875" style="97" customWidth="1"/>
    <col min="11958" max="11960" width="14.5703125" style="97" bestFit="1" customWidth="1"/>
    <col min="11961" max="11963" width="11" style="97" customWidth="1"/>
    <col min="11964" max="11966" width="14.5703125" style="97" customWidth="1"/>
    <col min="11967" max="11969" width="15.28515625" style="97" customWidth="1"/>
    <col min="11970" max="11970" width="15.5703125" style="97"/>
    <col min="11971" max="11971" width="44.5703125" style="97" customWidth="1"/>
    <col min="11972" max="11972" width="13.85546875" style="97" customWidth="1"/>
    <col min="11973" max="11973" width="10.85546875" style="97" customWidth="1"/>
    <col min="11974" max="11974" width="14.5703125" style="97" customWidth="1"/>
    <col min="11975" max="11975" width="11" style="97" customWidth="1"/>
    <col min="11976" max="11976" width="10.85546875" style="97" customWidth="1"/>
    <col min="11977" max="11977" width="14.5703125" style="97" customWidth="1"/>
    <col min="11978" max="11979" width="15.5703125" style="97" customWidth="1"/>
    <col min="11980" max="11980" width="17.7109375" style="97" customWidth="1"/>
    <col min="11981" max="12206" width="29.28515625" style="97" customWidth="1"/>
    <col min="12207" max="12207" width="42.42578125" style="97" customWidth="1"/>
    <col min="12208" max="12210" width="12.42578125" style="97" customWidth="1"/>
    <col min="12211" max="12213" width="10.85546875" style="97" customWidth="1"/>
    <col min="12214" max="12216" width="14.5703125" style="97" bestFit="1" customWidth="1"/>
    <col min="12217" max="12219" width="11" style="97" customWidth="1"/>
    <col min="12220" max="12222" width="14.5703125" style="97" customWidth="1"/>
    <col min="12223" max="12225" width="15.28515625" style="97" customWidth="1"/>
    <col min="12226" max="12226" width="15.5703125" style="97"/>
    <col min="12227" max="12227" width="44.5703125" style="97" customWidth="1"/>
    <col min="12228" max="12228" width="13.85546875" style="97" customWidth="1"/>
    <col min="12229" max="12229" width="10.85546875" style="97" customWidth="1"/>
    <col min="12230" max="12230" width="14.5703125" style="97" customWidth="1"/>
    <col min="12231" max="12231" width="11" style="97" customWidth="1"/>
    <col min="12232" max="12232" width="10.85546875" style="97" customWidth="1"/>
    <col min="12233" max="12233" width="14.5703125" style="97" customWidth="1"/>
    <col min="12234" max="12235" width="15.5703125" style="97" customWidth="1"/>
    <col min="12236" max="12236" width="17.7109375" style="97" customWidth="1"/>
    <col min="12237" max="12462" width="29.28515625" style="97" customWidth="1"/>
    <col min="12463" max="12463" width="42.42578125" style="97" customWidth="1"/>
    <col min="12464" max="12466" width="12.42578125" style="97" customWidth="1"/>
    <col min="12467" max="12469" width="10.85546875" style="97" customWidth="1"/>
    <col min="12470" max="12472" width="14.5703125" style="97" bestFit="1" customWidth="1"/>
    <col min="12473" max="12475" width="11" style="97" customWidth="1"/>
    <col min="12476" max="12478" width="14.5703125" style="97" customWidth="1"/>
    <col min="12479" max="12481" width="15.28515625" style="97" customWidth="1"/>
    <col min="12482" max="12482" width="15.5703125" style="97"/>
    <col min="12483" max="12483" width="44.5703125" style="97" customWidth="1"/>
    <col min="12484" max="12484" width="13.85546875" style="97" customWidth="1"/>
    <col min="12485" max="12485" width="10.85546875" style="97" customWidth="1"/>
    <col min="12486" max="12486" width="14.5703125" style="97" customWidth="1"/>
    <col min="12487" max="12487" width="11" style="97" customWidth="1"/>
    <col min="12488" max="12488" width="10.85546875" style="97" customWidth="1"/>
    <col min="12489" max="12489" width="14.5703125" style="97" customWidth="1"/>
    <col min="12490" max="12491" width="15.5703125" style="97" customWidth="1"/>
    <col min="12492" max="12492" width="17.7109375" style="97" customWidth="1"/>
    <col min="12493" max="12718" width="29.28515625" style="97" customWidth="1"/>
    <col min="12719" max="12719" width="42.42578125" style="97" customWidth="1"/>
    <col min="12720" max="12722" width="12.42578125" style="97" customWidth="1"/>
    <col min="12723" max="12725" width="10.85546875" style="97" customWidth="1"/>
    <col min="12726" max="12728" width="14.5703125" style="97" bestFit="1" customWidth="1"/>
    <col min="12729" max="12731" width="11" style="97" customWidth="1"/>
    <col min="12732" max="12734" width="14.5703125" style="97" customWidth="1"/>
    <col min="12735" max="12737" width="15.28515625" style="97" customWidth="1"/>
    <col min="12738" max="12738" width="15.5703125" style="97"/>
    <col min="12739" max="12739" width="44.5703125" style="97" customWidth="1"/>
    <col min="12740" max="12740" width="13.85546875" style="97" customWidth="1"/>
    <col min="12741" max="12741" width="10.85546875" style="97" customWidth="1"/>
    <col min="12742" max="12742" width="14.5703125" style="97" customWidth="1"/>
    <col min="12743" max="12743" width="11" style="97" customWidth="1"/>
    <col min="12744" max="12744" width="10.85546875" style="97" customWidth="1"/>
    <col min="12745" max="12745" width="14.5703125" style="97" customWidth="1"/>
    <col min="12746" max="12747" width="15.5703125" style="97" customWidth="1"/>
    <col min="12748" max="12748" width="17.7109375" style="97" customWidth="1"/>
    <col min="12749" max="12974" width="29.28515625" style="97" customWidth="1"/>
    <col min="12975" max="12975" width="42.42578125" style="97" customWidth="1"/>
    <col min="12976" max="12978" width="12.42578125" style="97" customWidth="1"/>
    <col min="12979" max="12981" width="10.85546875" style="97" customWidth="1"/>
    <col min="12982" max="12984" width="14.5703125" style="97" bestFit="1" customWidth="1"/>
    <col min="12985" max="12987" width="11" style="97" customWidth="1"/>
    <col min="12988" max="12990" width="14.5703125" style="97" customWidth="1"/>
    <col min="12991" max="12993" width="15.28515625" style="97" customWidth="1"/>
    <col min="12994" max="12994" width="15.5703125" style="97"/>
    <col min="12995" max="12995" width="44.5703125" style="97" customWidth="1"/>
    <col min="12996" max="12996" width="13.85546875" style="97" customWidth="1"/>
    <col min="12997" max="12997" width="10.85546875" style="97" customWidth="1"/>
    <col min="12998" max="12998" width="14.5703125" style="97" customWidth="1"/>
    <col min="12999" max="12999" width="11" style="97" customWidth="1"/>
    <col min="13000" max="13000" width="10.85546875" style="97" customWidth="1"/>
    <col min="13001" max="13001" width="14.5703125" style="97" customWidth="1"/>
    <col min="13002" max="13003" width="15.5703125" style="97" customWidth="1"/>
    <col min="13004" max="13004" width="17.7109375" style="97" customWidth="1"/>
    <col min="13005" max="13230" width="29.28515625" style="97" customWidth="1"/>
    <col min="13231" max="13231" width="42.42578125" style="97" customWidth="1"/>
    <col min="13232" max="13234" width="12.42578125" style="97" customWidth="1"/>
    <col min="13235" max="13237" width="10.85546875" style="97" customWidth="1"/>
    <col min="13238" max="13240" width="14.5703125" style="97" bestFit="1" customWidth="1"/>
    <col min="13241" max="13243" width="11" style="97" customWidth="1"/>
    <col min="13244" max="13246" width="14.5703125" style="97" customWidth="1"/>
    <col min="13247" max="13249" width="15.28515625" style="97" customWidth="1"/>
    <col min="13250" max="13250" width="15.5703125" style="97"/>
    <col min="13251" max="13251" width="44.5703125" style="97" customWidth="1"/>
    <col min="13252" max="13252" width="13.85546875" style="97" customWidth="1"/>
    <col min="13253" max="13253" width="10.85546875" style="97" customWidth="1"/>
    <col min="13254" max="13254" width="14.5703125" style="97" customWidth="1"/>
    <col min="13255" max="13255" width="11" style="97" customWidth="1"/>
    <col min="13256" max="13256" width="10.85546875" style="97" customWidth="1"/>
    <col min="13257" max="13257" width="14.5703125" style="97" customWidth="1"/>
    <col min="13258" max="13259" width="15.5703125" style="97" customWidth="1"/>
    <col min="13260" max="13260" width="17.7109375" style="97" customWidth="1"/>
    <col min="13261" max="13486" width="29.28515625" style="97" customWidth="1"/>
    <col min="13487" max="13487" width="42.42578125" style="97" customWidth="1"/>
    <col min="13488" max="13490" width="12.42578125" style="97" customWidth="1"/>
    <col min="13491" max="13493" width="10.85546875" style="97" customWidth="1"/>
    <col min="13494" max="13496" width="14.5703125" style="97" bestFit="1" customWidth="1"/>
    <col min="13497" max="13499" width="11" style="97" customWidth="1"/>
    <col min="13500" max="13502" width="14.5703125" style="97" customWidth="1"/>
    <col min="13503" max="13505" width="15.28515625" style="97" customWidth="1"/>
    <col min="13506" max="13506" width="15.5703125" style="97"/>
    <col min="13507" max="13507" width="44.5703125" style="97" customWidth="1"/>
    <col min="13508" max="13508" width="13.85546875" style="97" customWidth="1"/>
    <col min="13509" max="13509" width="10.85546875" style="97" customWidth="1"/>
    <col min="13510" max="13510" width="14.5703125" style="97" customWidth="1"/>
    <col min="13511" max="13511" width="11" style="97" customWidth="1"/>
    <col min="13512" max="13512" width="10.85546875" style="97" customWidth="1"/>
    <col min="13513" max="13513" width="14.5703125" style="97" customWidth="1"/>
    <col min="13514" max="13515" width="15.5703125" style="97" customWidth="1"/>
    <col min="13516" max="13516" width="17.7109375" style="97" customWidth="1"/>
    <col min="13517" max="13742" width="29.28515625" style="97" customWidth="1"/>
    <col min="13743" max="13743" width="42.42578125" style="97" customWidth="1"/>
    <col min="13744" max="13746" width="12.42578125" style="97" customWidth="1"/>
    <col min="13747" max="13749" width="10.85546875" style="97" customWidth="1"/>
    <col min="13750" max="13752" width="14.5703125" style="97" bestFit="1" customWidth="1"/>
    <col min="13753" max="13755" width="11" style="97" customWidth="1"/>
    <col min="13756" max="13758" width="14.5703125" style="97" customWidth="1"/>
    <col min="13759" max="13761" width="15.28515625" style="97" customWidth="1"/>
    <col min="13762" max="13762" width="15.5703125" style="97"/>
    <col min="13763" max="13763" width="44.5703125" style="97" customWidth="1"/>
    <col min="13764" max="13764" width="13.85546875" style="97" customWidth="1"/>
    <col min="13765" max="13765" width="10.85546875" style="97" customWidth="1"/>
    <col min="13766" max="13766" width="14.5703125" style="97" customWidth="1"/>
    <col min="13767" max="13767" width="11" style="97" customWidth="1"/>
    <col min="13768" max="13768" width="10.85546875" style="97" customWidth="1"/>
    <col min="13769" max="13769" width="14.5703125" style="97" customWidth="1"/>
    <col min="13770" max="13771" width="15.5703125" style="97" customWidth="1"/>
    <col min="13772" max="13772" width="17.7109375" style="97" customWidth="1"/>
    <col min="13773" max="13998" width="29.28515625" style="97" customWidth="1"/>
    <col min="13999" max="13999" width="42.42578125" style="97" customWidth="1"/>
    <col min="14000" max="14002" width="12.42578125" style="97" customWidth="1"/>
    <col min="14003" max="14005" width="10.85546875" style="97" customWidth="1"/>
    <col min="14006" max="14008" width="14.5703125" style="97" bestFit="1" customWidth="1"/>
    <col min="14009" max="14011" width="11" style="97" customWidth="1"/>
    <col min="14012" max="14014" width="14.5703125" style="97" customWidth="1"/>
    <col min="14015" max="14017" width="15.28515625" style="97" customWidth="1"/>
    <col min="14018" max="14018" width="15.5703125" style="97"/>
    <col min="14019" max="14019" width="44.5703125" style="97" customWidth="1"/>
    <col min="14020" max="14020" width="13.85546875" style="97" customWidth="1"/>
    <col min="14021" max="14021" width="10.85546875" style="97" customWidth="1"/>
    <col min="14022" max="14022" width="14.5703125" style="97" customWidth="1"/>
    <col min="14023" max="14023" width="11" style="97" customWidth="1"/>
    <col min="14024" max="14024" width="10.85546875" style="97" customWidth="1"/>
    <col min="14025" max="14025" width="14.5703125" style="97" customWidth="1"/>
    <col min="14026" max="14027" width="15.5703125" style="97" customWidth="1"/>
    <col min="14028" max="14028" width="17.7109375" style="97" customWidth="1"/>
    <col min="14029" max="14254" width="29.28515625" style="97" customWidth="1"/>
    <col min="14255" max="14255" width="42.42578125" style="97" customWidth="1"/>
    <col min="14256" max="14258" width="12.42578125" style="97" customWidth="1"/>
    <col min="14259" max="14261" width="10.85546875" style="97" customWidth="1"/>
    <col min="14262" max="14264" width="14.5703125" style="97" bestFit="1" customWidth="1"/>
    <col min="14265" max="14267" width="11" style="97" customWidth="1"/>
    <col min="14268" max="14270" width="14.5703125" style="97" customWidth="1"/>
    <col min="14271" max="14273" width="15.28515625" style="97" customWidth="1"/>
    <col min="14274" max="14274" width="15.5703125" style="97"/>
    <col min="14275" max="14275" width="44.5703125" style="97" customWidth="1"/>
    <col min="14276" max="14276" width="13.85546875" style="97" customWidth="1"/>
    <col min="14277" max="14277" width="10.85546875" style="97" customWidth="1"/>
    <col min="14278" max="14278" width="14.5703125" style="97" customWidth="1"/>
    <col min="14279" max="14279" width="11" style="97" customWidth="1"/>
    <col min="14280" max="14280" width="10.85546875" style="97" customWidth="1"/>
    <col min="14281" max="14281" width="14.5703125" style="97" customWidth="1"/>
    <col min="14282" max="14283" width="15.5703125" style="97" customWidth="1"/>
    <col min="14284" max="14284" width="17.7109375" style="97" customWidth="1"/>
    <col min="14285" max="14510" width="29.28515625" style="97" customWidth="1"/>
    <col min="14511" max="14511" width="42.42578125" style="97" customWidth="1"/>
    <col min="14512" max="14514" width="12.42578125" style="97" customWidth="1"/>
    <col min="14515" max="14517" width="10.85546875" style="97" customWidth="1"/>
    <col min="14518" max="14520" width="14.5703125" style="97" bestFit="1" customWidth="1"/>
    <col min="14521" max="14523" width="11" style="97" customWidth="1"/>
    <col min="14524" max="14526" width="14.5703125" style="97" customWidth="1"/>
    <col min="14527" max="14529" width="15.28515625" style="97" customWidth="1"/>
    <col min="14530" max="14530" width="15.5703125" style="97"/>
    <col min="14531" max="14531" width="44.5703125" style="97" customWidth="1"/>
    <col min="14532" max="14532" width="13.85546875" style="97" customWidth="1"/>
    <col min="14533" max="14533" width="10.85546875" style="97" customWidth="1"/>
    <col min="14534" max="14534" width="14.5703125" style="97" customWidth="1"/>
    <col min="14535" max="14535" width="11" style="97" customWidth="1"/>
    <col min="14536" max="14536" width="10.85546875" style="97" customWidth="1"/>
    <col min="14537" max="14537" width="14.5703125" style="97" customWidth="1"/>
    <col min="14538" max="14539" width="15.5703125" style="97" customWidth="1"/>
    <col min="14540" max="14540" width="17.7109375" style="97" customWidth="1"/>
    <col min="14541" max="14766" width="29.28515625" style="97" customWidth="1"/>
    <col min="14767" max="14767" width="42.42578125" style="97" customWidth="1"/>
    <col min="14768" max="14770" width="12.42578125" style="97" customWidth="1"/>
    <col min="14771" max="14773" width="10.85546875" style="97" customWidth="1"/>
    <col min="14774" max="14776" width="14.5703125" style="97" bestFit="1" customWidth="1"/>
    <col min="14777" max="14779" width="11" style="97" customWidth="1"/>
    <col min="14780" max="14782" width="14.5703125" style="97" customWidth="1"/>
    <col min="14783" max="14785" width="15.28515625" style="97" customWidth="1"/>
    <col min="14786" max="14786" width="15.5703125" style="97"/>
    <col min="14787" max="14787" width="44.5703125" style="97" customWidth="1"/>
    <col min="14788" max="14788" width="13.85546875" style="97" customWidth="1"/>
    <col min="14789" max="14789" width="10.85546875" style="97" customWidth="1"/>
    <col min="14790" max="14790" width="14.5703125" style="97" customWidth="1"/>
    <col min="14791" max="14791" width="11" style="97" customWidth="1"/>
    <col min="14792" max="14792" width="10.85546875" style="97" customWidth="1"/>
    <col min="14793" max="14793" width="14.5703125" style="97" customWidth="1"/>
    <col min="14794" max="14795" width="15.5703125" style="97" customWidth="1"/>
    <col min="14796" max="14796" width="17.7109375" style="97" customWidth="1"/>
    <col min="14797" max="15022" width="29.28515625" style="97" customWidth="1"/>
    <col min="15023" max="15023" width="42.42578125" style="97" customWidth="1"/>
    <col min="15024" max="15026" width="12.42578125" style="97" customWidth="1"/>
    <col min="15027" max="15029" width="10.85546875" style="97" customWidth="1"/>
    <col min="15030" max="15032" width="14.5703125" style="97" bestFit="1" customWidth="1"/>
    <col min="15033" max="15035" width="11" style="97" customWidth="1"/>
    <col min="15036" max="15038" width="14.5703125" style="97" customWidth="1"/>
    <col min="15039" max="15041" width="15.28515625" style="97" customWidth="1"/>
    <col min="15042" max="15042" width="15.5703125" style="97"/>
    <col min="15043" max="15043" width="44.5703125" style="97" customWidth="1"/>
    <col min="15044" max="15044" width="13.85546875" style="97" customWidth="1"/>
    <col min="15045" max="15045" width="10.85546875" style="97" customWidth="1"/>
    <col min="15046" max="15046" width="14.5703125" style="97" customWidth="1"/>
    <col min="15047" max="15047" width="11" style="97" customWidth="1"/>
    <col min="15048" max="15048" width="10.85546875" style="97" customWidth="1"/>
    <col min="15049" max="15049" width="14.5703125" style="97" customWidth="1"/>
    <col min="15050" max="15051" width="15.5703125" style="97" customWidth="1"/>
    <col min="15052" max="15052" width="17.7109375" style="97" customWidth="1"/>
    <col min="15053" max="15278" width="29.28515625" style="97" customWidth="1"/>
    <col min="15279" max="15279" width="42.42578125" style="97" customWidth="1"/>
    <col min="15280" max="15282" width="12.42578125" style="97" customWidth="1"/>
    <col min="15283" max="15285" width="10.85546875" style="97" customWidth="1"/>
    <col min="15286" max="15288" width="14.5703125" style="97" bestFit="1" customWidth="1"/>
    <col min="15289" max="15291" width="11" style="97" customWidth="1"/>
    <col min="15292" max="15294" width="14.5703125" style="97" customWidth="1"/>
    <col min="15295" max="15297" width="15.28515625" style="97" customWidth="1"/>
    <col min="15298" max="15298" width="15.5703125" style="97"/>
    <col min="15299" max="15299" width="44.5703125" style="97" customWidth="1"/>
    <col min="15300" max="15300" width="13.85546875" style="97" customWidth="1"/>
    <col min="15301" max="15301" width="10.85546875" style="97" customWidth="1"/>
    <col min="15302" max="15302" width="14.5703125" style="97" customWidth="1"/>
    <col min="15303" max="15303" width="11" style="97" customWidth="1"/>
    <col min="15304" max="15304" width="10.85546875" style="97" customWidth="1"/>
    <col min="15305" max="15305" width="14.5703125" style="97" customWidth="1"/>
    <col min="15306" max="15307" width="15.5703125" style="97" customWidth="1"/>
    <col min="15308" max="15308" width="17.7109375" style="97" customWidth="1"/>
    <col min="15309" max="15534" width="29.28515625" style="97" customWidth="1"/>
    <col min="15535" max="15535" width="42.42578125" style="97" customWidth="1"/>
    <col min="15536" max="15538" width="12.42578125" style="97" customWidth="1"/>
    <col min="15539" max="15541" width="10.85546875" style="97" customWidth="1"/>
    <col min="15542" max="15544" width="14.5703125" style="97" bestFit="1" customWidth="1"/>
    <col min="15545" max="15547" width="11" style="97" customWidth="1"/>
    <col min="15548" max="15550" width="14.5703125" style="97" customWidth="1"/>
    <col min="15551" max="15553" width="15.28515625" style="97" customWidth="1"/>
    <col min="15554" max="15554" width="15.5703125" style="97"/>
    <col min="15555" max="15555" width="44.5703125" style="97" customWidth="1"/>
    <col min="15556" max="15556" width="13.85546875" style="97" customWidth="1"/>
    <col min="15557" max="15557" width="10.85546875" style="97" customWidth="1"/>
    <col min="15558" max="15558" width="14.5703125" style="97" customWidth="1"/>
    <col min="15559" max="15559" width="11" style="97" customWidth="1"/>
    <col min="15560" max="15560" width="10.85546875" style="97" customWidth="1"/>
    <col min="15561" max="15561" width="14.5703125" style="97" customWidth="1"/>
    <col min="15562" max="15563" width="15.5703125" style="97" customWidth="1"/>
    <col min="15564" max="15564" width="17.7109375" style="97" customWidth="1"/>
    <col min="15565" max="15790" width="29.28515625" style="97" customWidth="1"/>
    <col min="15791" max="15791" width="42.42578125" style="97" customWidth="1"/>
    <col min="15792" max="15794" width="12.42578125" style="97" customWidth="1"/>
    <col min="15795" max="15797" width="10.85546875" style="97" customWidth="1"/>
    <col min="15798" max="15800" width="14.5703125" style="97" bestFit="1" customWidth="1"/>
    <col min="15801" max="15803" width="11" style="97" customWidth="1"/>
    <col min="15804" max="15806" width="14.5703125" style="97" customWidth="1"/>
    <col min="15807" max="15809" width="15.28515625" style="97" customWidth="1"/>
    <col min="15810" max="15810" width="15.5703125" style="97"/>
    <col min="15811" max="15811" width="44.5703125" style="97" customWidth="1"/>
    <col min="15812" max="15812" width="13.85546875" style="97" customWidth="1"/>
    <col min="15813" max="15813" width="10.85546875" style="97" customWidth="1"/>
    <col min="15814" max="15814" width="14.5703125" style="97" customWidth="1"/>
    <col min="15815" max="15815" width="11" style="97" customWidth="1"/>
    <col min="15816" max="15816" width="10.85546875" style="97" customWidth="1"/>
    <col min="15817" max="15817" width="14.5703125" style="97" customWidth="1"/>
    <col min="15818" max="15819" width="15.5703125" style="97" customWidth="1"/>
    <col min="15820" max="15820" width="17.7109375" style="97" customWidth="1"/>
    <col min="15821" max="16046" width="29.28515625" style="97" customWidth="1"/>
    <col min="16047" max="16047" width="42.42578125" style="97" customWidth="1"/>
    <col min="16048" max="16050" width="12.42578125" style="97" customWidth="1"/>
    <col min="16051" max="16053" width="10.85546875" style="97" customWidth="1"/>
    <col min="16054" max="16056" width="14.5703125" style="97" bestFit="1" customWidth="1"/>
    <col min="16057" max="16059" width="11" style="97" customWidth="1"/>
    <col min="16060" max="16062" width="14.5703125" style="97" customWidth="1"/>
    <col min="16063" max="16065" width="15.28515625" style="97" customWidth="1"/>
    <col min="16066" max="16066" width="15.5703125" style="97"/>
    <col min="16067" max="16067" width="44.5703125" style="97" customWidth="1"/>
    <col min="16068" max="16068" width="13.85546875" style="97" customWidth="1"/>
    <col min="16069" max="16069" width="10.85546875" style="97" customWidth="1"/>
    <col min="16070" max="16070" width="14.5703125" style="97" customWidth="1"/>
    <col min="16071" max="16071" width="11" style="97" customWidth="1"/>
    <col min="16072" max="16072" width="10.85546875" style="97" customWidth="1"/>
    <col min="16073" max="16073" width="14.5703125" style="97" customWidth="1"/>
    <col min="16074" max="16075" width="15.5703125" style="97" customWidth="1"/>
    <col min="16076" max="16076" width="17.7109375" style="97" customWidth="1"/>
    <col min="16077" max="16302" width="29.28515625" style="97" customWidth="1"/>
    <col min="16303" max="16303" width="42.42578125" style="97" customWidth="1"/>
    <col min="16304" max="16384" width="12.42578125" style="97" customWidth="1"/>
  </cols>
  <sheetData>
    <row r="1" spans="1:194" x14ac:dyDescent="0.25">
      <c r="Z1" s="98"/>
      <c r="AB1" s="98" t="s">
        <v>108</v>
      </c>
    </row>
    <row r="2" spans="1:194" x14ac:dyDescent="0.25">
      <c r="C2" s="99"/>
      <c r="Z2" s="100"/>
      <c r="AA2" s="100"/>
    </row>
    <row r="3" spans="1:194" x14ac:dyDescent="0.25">
      <c r="A3" s="101" t="s">
        <v>109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0"/>
      <c r="CI3" s="100"/>
      <c r="CJ3" s="100"/>
      <c r="CK3" s="100"/>
      <c r="CL3" s="100"/>
      <c r="CM3" s="100"/>
      <c r="CN3" s="100"/>
      <c r="CO3" s="100"/>
      <c r="CP3" s="100"/>
      <c r="CQ3" s="100"/>
      <c r="CR3" s="100"/>
      <c r="CS3" s="100"/>
      <c r="CT3" s="100"/>
      <c r="CU3" s="100"/>
      <c r="CV3" s="100"/>
      <c r="CW3" s="100"/>
      <c r="CX3" s="100"/>
      <c r="CY3" s="100"/>
      <c r="CZ3" s="100"/>
      <c r="DA3" s="100"/>
      <c r="DB3" s="100"/>
      <c r="DC3" s="100"/>
      <c r="DD3" s="100"/>
      <c r="DE3" s="100"/>
      <c r="DF3" s="100"/>
      <c r="DG3" s="100"/>
      <c r="DH3" s="100"/>
      <c r="DI3" s="100"/>
      <c r="DJ3" s="100"/>
      <c r="DK3" s="100"/>
      <c r="DL3" s="100"/>
      <c r="DM3" s="100"/>
      <c r="DN3" s="100"/>
      <c r="DO3" s="100"/>
      <c r="DP3" s="100"/>
      <c r="DQ3" s="100"/>
      <c r="DR3" s="100"/>
      <c r="DS3" s="100"/>
      <c r="DT3" s="100"/>
      <c r="DU3" s="100"/>
      <c r="DV3" s="100"/>
      <c r="DW3" s="100"/>
      <c r="DX3" s="100"/>
      <c r="DY3" s="100"/>
      <c r="DZ3" s="100"/>
      <c r="EA3" s="100"/>
      <c r="EB3" s="100"/>
      <c r="EC3" s="100"/>
      <c r="ED3" s="100"/>
      <c r="EE3" s="100"/>
      <c r="EF3" s="100"/>
      <c r="EG3" s="100"/>
      <c r="EH3" s="100"/>
      <c r="EI3" s="100"/>
      <c r="EJ3" s="100"/>
      <c r="EK3" s="100"/>
      <c r="EL3" s="100"/>
      <c r="EM3" s="100"/>
      <c r="EN3" s="100"/>
      <c r="EO3" s="100"/>
      <c r="EP3" s="100"/>
      <c r="EQ3" s="100"/>
      <c r="ER3" s="100"/>
      <c r="ES3" s="100"/>
      <c r="ET3" s="100"/>
      <c r="EU3" s="100"/>
      <c r="EV3" s="100"/>
      <c r="EW3" s="100"/>
      <c r="EX3" s="100"/>
      <c r="EY3" s="100"/>
      <c r="EZ3" s="100"/>
      <c r="FA3" s="100"/>
      <c r="FB3" s="100"/>
      <c r="FC3" s="100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</row>
    <row r="4" spans="1:194" s="100" customFormat="1" x14ac:dyDescent="0.25">
      <c r="A4" s="101" t="s">
        <v>110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194" s="100" customFormat="1" x14ac:dyDescent="0.25">
      <c r="A5" s="102" t="s">
        <v>111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194" s="104" customFormat="1" x14ac:dyDescent="0.25">
      <c r="A6" s="103"/>
    </row>
    <row r="7" spans="1:194" s="108" customFormat="1" ht="94.5" x14ac:dyDescent="0.25">
      <c r="A7" s="105" t="s">
        <v>112</v>
      </c>
      <c r="B7" s="106" t="s">
        <v>113</v>
      </c>
      <c r="C7" s="106" t="s">
        <v>113</v>
      </c>
      <c r="D7" s="106" t="s">
        <v>113</v>
      </c>
      <c r="E7" s="107" t="s">
        <v>114</v>
      </c>
      <c r="F7" s="107" t="s">
        <v>114</v>
      </c>
      <c r="G7" s="107" t="s">
        <v>114</v>
      </c>
      <c r="H7" s="107" t="s">
        <v>115</v>
      </c>
      <c r="I7" s="107" t="s">
        <v>115</v>
      </c>
      <c r="J7" s="107" t="s">
        <v>115</v>
      </c>
      <c r="K7" s="107" t="s">
        <v>116</v>
      </c>
      <c r="L7" s="107" t="s">
        <v>116</v>
      </c>
      <c r="M7" s="107" t="s">
        <v>116</v>
      </c>
      <c r="N7" s="107" t="s">
        <v>117</v>
      </c>
      <c r="O7" s="107" t="s">
        <v>117</v>
      </c>
      <c r="P7" s="107" t="s">
        <v>117</v>
      </c>
      <c r="Q7" s="107" t="s">
        <v>118</v>
      </c>
      <c r="R7" s="107" t="s">
        <v>118</v>
      </c>
      <c r="S7" s="107" t="s">
        <v>118</v>
      </c>
      <c r="T7" s="107" t="s">
        <v>119</v>
      </c>
      <c r="U7" s="107" t="s">
        <v>119</v>
      </c>
      <c r="V7" s="107" t="s">
        <v>119</v>
      </c>
      <c r="W7" s="107" t="s">
        <v>120</v>
      </c>
      <c r="X7" s="107" t="s">
        <v>120</v>
      </c>
      <c r="Y7" s="107" t="s">
        <v>120</v>
      </c>
      <c r="Z7" s="107" t="s">
        <v>121</v>
      </c>
      <c r="AA7" s="107" t="s">
        <v>121</v>
      </c>
      <c r="AB7" s="107" t="s">
        <v>121</v>
      </c>
    </row>
    <row r="8" spans="1:194" s="108" customFormat="1" x14ac:dyDescent="0.25">
      <c r="A8" s="109"/>
      <c r="B8" s="110" t="s">
        <v>122</v>
      </c>
      <c r="C8" s="110" t="s">
        <v>123</v>
      </c>
      <c r="D8" s="110" t="s">
        <v>124</v>
      </c>
      <c r="E8" s="110" t="s">
        <v>122</v>
      </c>
      <c r="F8" s="110" t="s">
        <v>123</v>
      </c>
      <c r="G8" s="110" t="s">
        <v>124</v>
      </c>
      <c r="H8" s="110" t="s">
        <v>122</v>
      </c>
      <c r="I8" s="110" t="s">
        <v>123</v>
      </c>
      <c r="J8" s="110" t="s">
        <v>124</v>
      </c>
      <c r="K8" s="110" t="s">
        <v>122</v>
      </c>
      <c r="L8" s="110" t="s">
        <v>123</v>
      </c>
      <c r="M8" s="110" t="s">
        <v>124</v>
      </c>
      <c r="N8" s="110" t="s">
        <v>122</v>
      </c>
      <c r="O8" s="110" t="s">
        <v>123</v>
      </c>
      <c r="P8" s="110" t="s">
        <v>124</v>
      </c>
      <c r="Q8" s="110" t="s">
        <v>122</v>
      </c>
      <c r="R8" s="110" t="s">
        <v>123</v>
      </c>
      <c r="S8" s="110" t="s">
        <v>124</v>
      </c>
      <c r="T8" s="110" t="s">
        <v>122</v>
      </c>
      <c r="U8" s="110" t="s">
        <v>123</v>
      </c>
      <c r="V8" s="110" t="s">
        <v>124</v>
      </c>
      <c r="W8" s="110" t="s">
        <v>122</v>
      </c>
      <c r="X8" s="110" t="s">
        <v>123</v>
      </c>
      <c r="Y8" s="110" t="s">
        <v>124</v>
      </c>
      <c r="Z8" s="110" t="s">
        <v>122</v>
      </c>
      <c r="AA8" s="110" t="s">
        <v>123</v>
      </c>
      <c r="AB8" s="110" t="s">
        <v>124</v>
      </c>
    </row>
    <row r="9" spans="1:194" s="113" customFormat="1" x14ac:dyDescent="0.25">
      <c r="A9" s="111" t="s">
        <v>82</v>
      </c>
      <c r="B9" s="112">
        <f t="shared" ref="B9:D14" si="0">E9+H9+K9+N9+Q9+T9+W9+Z9</f>
        <v>40958335</v>
      </c>
      <c r="C9" s="112">
        <f t="shared" si="0"/>
        <v>42290192</v>
      </c>
      <c r="D9" s="112">
        <f t="shared" si="0"/>
        <v>1331857</v>
      </c>
      <c r="E9" s="112">
        <f>SUM(E10,E176,E397,E433,E438)</f>
        <v>1901800</v>
      </c>
      <c r="F9" s="112">
        <f>SUM(F10,F176,F397,F433,F438)</f>
        <v>1901800</v>
      </c>
      <c r="G9" s="112">
        <f t="shared" ref="G9:G14" si="1">F9-E9</f>
        <v>0</v>
      </c>
      <c r="H9" s="112">
        <f>SUM(H10,H176,H397,H433,H438)</f>
        <v>37380</v>
      </c>
      <c r="I9" s="112">
        <f>SUM(I10,I176,I397,I433,I438)</f>
        <v>37380</v>
      </c>
      <c r="J9" s="112">
        <f t="shared" ref="J9:J14" si="2">I9-H9</f>
        <v>0</v>
      </c>
      <c r="K9" s="112">
        <f>SUM(K10,K176,K397,K433,K438)</f>
        <v>4073468</v>
      </c>
      <c r="L9" s="112">
        <f>SUM(L10,L176,L397,L433,L438)</f>
        <v>4799813</v>
      </c>
      <c r="M9" s="112">
        <f t="shared" ref="M9:M14" si="3">L9-K9</f>
        <v>726345</v>
      </c>
      <c r="N9" s="112">
        <f>SUM(N10,N176,N397,N433,N438)</f>
        <v>490063</v>
      </c>
      <c r="O9" s="112">
        <f>SUM(O10,O176,O397,O433,O438)</f>
        <v>505148</v>
      </c>
      <c r="P9" s="112">
        <f t="shared" ref="P9:P14" si="4">O9-N9</f>
        <v>15085</v>
      </c>
      <c r="Q9" s="112">
        <f>SUM(Q10,Q176,Q397,Q433,Q438)</f>
        <v>6522148</v>
      </c>
      <c r="R9" s="112">
        <f>SUM(R10,R176,R397,R433,R438)</f>
        <v>6522148</v>
      </c>
      <c r="S9" s="112">
        <f t="shared" ref="S9:S14" si="5">R9-Q9</f>
        <v>0</v>
      </c>
      <c r="T9" s="112">
        <f>SUM(T10,T176,T397,T433,T438)</f>
        <v>28549</v>
      </c>
      <c r="U9" s="112">
        <f>SUM(U10,U176,U397,U433,U438)</f>
        <v>1165377</v>
      </c>
      <c r="V9" s="112">
        <f t="shared" ref="V9:V14" si="6">U9-T9</f>
        <v>1136828</v>
      </c>
      <c r="W9" s="112">
        <f>SUM(W10,W176,W397,W433,W438)</f>
        <v>5712886</v>
      </c>
      <c r="X9" s="112">
        <f>SUM(X10,X176,X397,X433,X438)</f>
        <v>5712886</v>
      </c>
      <c r="Y9" s="112">
        <f t="shared" ref="Y9:Y14" si="7">X9-W9</f>
        <v>0</v>
      </c>
      <c r="Z9" s="112">
        <f>SUM(Z10,Z176,Z397,Z433,Z438)</f>
        <v>22192041</v>
      </c>
      <c r="AA9" s="112">
        <f>SUM(AA10,AA176,AA397,AA433,AA438)</f>
        <v>21645640</v>
      </c>
      <c r="AB9" s="112">
        <f t="shared" ref="AB9:AB14" si="8">AA9-Z9</f>
        <v>-546401</v>
      </c>
    </row>
    <row r="10" spans="1:194" s="113" customFormat="1" x14ac:dyDescent="0.25">
      <c r="A10" s="114" t="s">
        <v>125</v>
      </c>
      <c r="B10" s="115">
        <f t="shared" si="0"/>
        <v>15968447</v>
      </c>
      <c r="C10" s="115">
        <f t="shared" si="0"/>
        <v>17122437</v>
      </c>
      <c r="D10" s="115">
        <f t="shared" si="0"/>
        <v>1153990</v>
      </c>
      <c r="E10" s="115">
        <f>SUM(E11,E29,E46,E58,E155,E170,E52,E66)</f>
        <v>971500</v>
      </c>
      <c r="F10" s="115">
        <f>SUM(F11,F29,F46,F58,F155,F170,F52,F66)</f>
        <v>791500</v>
      </c>
      <c r="G10" s="115">
        <f t="shared" si="1"/>
        <v>-180000</v>
      </c>
      <c r="H10" s="115">
        <f>SUM(H11,H29,H46,H58,H155,H170,H52,H66)</f>
        <v>24060</v>
      </c>
      <c r="I10" s="115">
        <f>SUM(I11,I29,I46,I58,I155,I170,I52,I66)</f>
        <v>24060</v>
      </c>
      <c r="J10" s="115">
        <f t="shared" si="2"/>
        <v>0</v>
      </c>
      <c r="K10" s="115">
        <f>SUM(K11,K29,K46,K58,K155,K170,K52,K66)</f>
        <v>1949503</v>
      </c>
      <c r="L10" s="115">
        <f>SUM(L11,L29,L46,L58,L155,L170,L52,L66)</f>
        <v>2770388</v>
      </c>
      <c r="M10" s="115">
        <f t="shared" si="3"/>
        <v>820885</v>
      </c>
      <c r="N10" s="115">
        <f>SUM(N11,N29,N46,N58,N155,N170,N52,N66)</f>
        <v>299187</v>
      </c>
      <c r="O10" s="115">
        <f>SUM(O11,O29,O46,O58,O155,O170,O52,O66)</f>
        <v>305686</v>
      </c>
      <c r="P10" s="115">
        <f t="shared" si="4"/>
        <v>6499</v>
      </c>
      <c r="Q10" s="115">
        <f>SUM(Q11,Q29,Q46,Q58,Q155,Q170,Q52,Q66)</f>
        <v>2150906</v>
      </c>
      <c r="R10" s="115">
        <f>SUM(R11,R29,R46,R58,R155,R170,R52,R66)</f>
        <v>2045572</v>
      </c>
      <c r="S10" s="115">
        <f t="shared" si="5"/>
        <v>-105334</v>
      </c>
      <c r="T10" s="115">
        <f>SUM(T11,T29,T46,T58,T155,T170,T52,T66)</f>
        <v>9000</v>
      </c>
      <c r="U10" s="115">
        <f>SUM(U11,U29,U46,U58,U155,U170,U52,U66)</f>
        <v>1130628</v>
      </c>
      <c r="V10" s="115">
        <f t="shared" si="6"/>
        <v>1121628</v>
      </c>
      <c r="W10" s="115">
        <f>SUM(W11,W29,W46,W58,W155,W170,W52,W66)</f>
        <v>2630545</v>
      </c>
      <c r="X10" s="115">
        <f>SUM(X11,X29,X46,X58,X155,X170,X52,X66)</f>
        <v>2630545</v>
      </c>
      <c r="Y10" s="115">
        <f t="shared" si="7"/>
        <v>0</v>
      </c>
      <c r="Z10" s="115">
        <f>SUM(Z11,Z29,Z46,Z58,Z155,Z170,Z52,Z66)</f>
        <v>7933746</v>
      </c>
      <c r="AA10" s="115">
        <f>SUM(AA11,AA29,AA46,AA58,AA155,AA170,AA52,AA66)</f>
        <v>7424058</v>
      </c>
      <c r="AB10" s="115">
        <f t="shared" si="8"/>
        <v>-509688</v>
      </c>
    </row>
    <row r="11" spans="1:194" s="116" customFormat="1" x14ac:dyDescent="0.25">
      <c r="A11" s="114" t="s">
        <v>126</v>
      </c>
      <c r="B11" s="115">
        <f t="shared" si="0"/>
        <v>406081</v>
      </c>
      <c r="C11" s="115">
        <f t="shared" si="0"/>
        <v>406081</v>
      </c>
      <c r="D11" s="115">
        <f t="shared" si="0"/>
        <v>0</v>
      </c>
      <c r="E11" s="115">
        <f>SUM(E12)</f>
        <v>245500</v>
      </c>
      <c r="F11" s="115">
        <f>SUM(F12)</f>
        <v>5500</v>
      </c>
      <c r="G11" s="115">
        <f t="shared" si="1"/>
        <v>-240000</v>
      </c>
      <c r="H11" s="115">
        <f>SUM(H12)</f>
        <v>6780</v>
      </c>
      <c r="I11" s="115">
        <f>SUM(I12)</f>
        <v>6780</v>
      </c>
      <c r="J11" s="115">
        <f t="shared" si="2"/>
        <v>0</v>
      </c>
      <c r="K11" s="115">
        <f>SUM(K12)</f>
        <v>88814</v>
      </c>
      <c r="L11" s="115">
        <f>SUM(L12)</f>
        <v>88814</v>
      </c>
      <c r="M11" s="115">
        <f t="shared" si="3"/>
        <v>0</v>
      </c>
      <c r="N11" s="115">
        <f>SUM(N12)</f>
        <v>0</v>
      </c>
      <c r="O11" s="115">
        <f>SUM(O12)</f>
        <v>0</v>
      </c>
      <c r="P11" s="115">
        <f t="shared" si="4"/>
        <v>0</v>
      </c>
      <c r="Q11" s="115">
        <f>SUM(Q12)</f>
        <v>0</v>
      </c>
      <c r="R11" s="115">
        <f>SUM(R12)</f>
        <v>0</v>
      </c>
      <c r="S11" s="115">
        <f t="shared" si="5"/>
        <v>0</v>
      </c>
      <c r="T11" s="115">
        <f>SUM(T12)</f>
        <v>0</v>
      </c>
      <c r="U11" s="115">
        <f>SUM(U12)</f>
        <v>0</v>
      </c>
      <c r="V11" s="115">
        <f t="shared" si="6"/>
        <v>0</v>
      </c>
      <c r="W11" s="115">
        <f>SUM(W12)</f>
        <v>20987</v>
      </c>
      <c r="X11" s="115">
        <f>SUM(X12)</f>
        <v>20987</v>
      </c>
      <c r="Y11" s="115">
        <f t="shared" si="7"/>
        <v>0</v>
      </c>
      <c r="Z11" s="115">
        <f>SUM(Z12)</f>
        <v>44000</v>
      </c>
      <c r="AA11" s="115">
        <f>SUM(AA12)</f>
        <v>284000</v>
      </c>
      <c r="AB11" s="115">
        <f t="shared" si="8"/>
        <v>240000</v>
      </c>
    </row>
    <row r="12" spans="1:194" s="113" customFormat="1" x14ac:dyDescent="0.25">
      <c r="A12" s="114" t="s">
        <v>127</v>
      </c>
      <c r="B12" s="117">
        <f t="shared" si="0"/>
        <v>406081</v>
      </c>
      <c r="C12" s="117">
        <f t="shared" si="0"/>
        <v>406081</v>
      </c>
      <c r="D12" s="117">
        <f t="shared" si="0"/>
        <v>0</v>
      </c>
      <c r="E12" s="117">
        <f>SUM(E13:E28)</f>
        <v>245500</v>
      </c>
      <c r="F12" s="117">
        <f>SUM(F13:F28)</f>
        <v>5500</v>
      </c>
      <c r="G12" s="117">
        <f t="shared" si="1"/>
        <v>-240000</v>
      </c>
      <c r="H12" s="117">
        <f>SUM(H13:H28)</f>
        <v>6780</v>
      </c>
      <c r="I12" s="117">
        <f>SUM(I13:I28)</f>
        <v>6780</v>
      </c>
      <c r="J12" s="117">
        <f t="shared" si="2"/>
        <v>0</v>
      </c>
      <c r="K12" s="117">
        <f>SUM(K13:K28)</f>
        <v>88814</v>
      </c>
      <c r="L12" s="117">
        <f>SUM(L13:L28)</f>
        <v>88814</v>
      </c>
      <c r="M12" s="117">
        <f t="shared" si="3"/>
        <v>0</v>
      </c>
      <c r="N12" s="117">
        <f>SUM(N13:N28)</f>
        <v>0</v>
      </c>
      <c r="O12" s="117">
        <f>SUM(O13:O28)</f>
        <v>0</v>
      </c>
      <c r="P12" s="117">
        <f t="shared" si="4"/>
        <v>0</v>
      </c>
      <c r="Q12" s="117">
        <f>SUM(Q13:Q28)</f>
        <v>0</v>
      </c>
      <c r="R12" s="117">
        <f>SUM(R13:R28)</f>
        <v>0</v>
      </c>
      <c r="S12" s="117">
        <f t="shared" si="5"/>
        <v>0</v>
      </c>
      <c r="T12" s="117">
        <f>SUM(T13:T28)</f>
        <v>0</v>
      </c>
      <c r="U12" s="117">
        <f>SUM(U13:U28)</f>
        <v>0</v>
      </c>
      <c r="V12" s="117">
        <f t="shared" si="6"/>
        <v>0</v>
      </c>
      <c r="W12" s="117">
        <f>SUM(W13:W28)</f>
        <v>20987</v>
      </c>
      <c r="X12" s="117">
        <f>SUM(X13:X28)</f>
        <v>20987</v>
      </c>
      <c r="Y12" s="117">
        <f t="shared" si="7"/>
        <v>0</v>
      </c>
      <c r="Z12" s="117">
        <f>SUM(Z13:Z28)</f>
        <v>44000</v>
      </c>
      <c r="AA12" s="117">
        <f>SUM(AA13:AA28)</f>
        <v>284000</v>
      </c>
      <c r="AB12" s="117">
        <f t="shared" si="8"/>
        <v>240000</v>
      </c>
    </row>
    <row r="13" spans="1:194" s="116" customFormat="1" x14ac:dyDescent="0.25">
      <c r="A13" s="118" t="s">
        <v>128</v>
      </c>
      <c r="B13" s="119">
        <f t="shared" si="0"/>
        <v>114483</v>
      </c>
      <c r="C13" s="119">
        <f t="shared" si="0"/>
        <v>114483</v>
      </c>
      <c r="D13" s="119">
        <f t="shared" si="0"/>
        <v>0</v>
      </c>
      <c r="E13" s="119">
        <v>5500</v>
      </c>
      <c r="F13" s="119">
        <v>5500</v>
      </c>
      <c r="G13" s="119">
        <f t="shared" si="1"/>
        <v>0</v>
      </c>
      <c r="H13" s="119"/>
      <c r="I13" s="119"/>
      <c r="J13" s="119">
        <f t="shared" si="2"/>
        <v>0</v>
      </c>
      <c r="K13" s="119">
        <v>43996</v>
      </c>
      <c r="L13" s="119">
        <v>43996</v>
      </c>
      <c r="M13" s="119">
        <f t="shared" si="3"/>
        <v>0</v>
      </c>
      <c r="N13" s="119"/>
      <c r="O13" s="119"/>
      <c r="P13" s="119">
        <f t="shared" si="4"/>
        <v>0</v>
      </c>
      <c r="Q13" s="119"/>
      <c r="R13" s="119"/>
      <c r="S13" s="119">
        <f t="shared" si="5"/>
        <v>0</v>
      </c>
      <c r="T13" s="119"/>
      <c r="U13" s="119"/>
      <c r="V13" s="119">
        <f t="shared" si="6"/>
        <v>0</v>
      </c>
      <c r="W13" s="119">
        <v>20987</v>
      </c>
      <c r="X13" s="119">
        <v>20987</v>
      </c>
      <c r="Y13" s="119">
        <f t="shared" si="7"/>
        <v>0</v>
      </c>
      <c r="Z13" s="119">
        <v>44000</v>
      </c>
      <c r="AA13" s="119">
        <v>44000</v>
      </c>
      <c r="AB13" s="119">
        <f t="shared" si="8"/>
        <v>0</v>
      </c>
    </row>
    <row r="14" spans="1:194" s="116" customFormat="1" x14ac:dyDescent="0.25">
      <c r="A14" s="118" t="s">
        <v>129</v>
      </c>
      <c r="B14" s="119">
        <f t="shared" si="0"/>
        <v>240000</v>
      </c>
      <c r="C14" s="119">
        <f t="shared" si="0"/>
        <v>240000</v>
      </c>
      <c r="D14" s="119">
        <f t="shared" si="0"/>
        <v>0</v>
      </c>
      <c r="E14" s="119">
        <v>240000</v>
      </c>
      <c r="F14" s="119">
        <f>240000-240000</f>
        <v>0</v>
      </c>
      <c r="G14" s="119">
        <f t="shared" si="1"/>
        <v>-240000</v>
      </c>
      <c r="H14" s="119"/>
      <c r="I14" s="119"/>
      <c r="J14" s="119">
        <f t="shared" si="2"/>
        <v>0</v>
      </c>
      <c r="K14" s="119"/>
      <c r="L14" s="119"/>
      <c r="M14" s="119">
        <f t="shared" si="3"/>
        <v>0</v>
      </c>
      <c r="N14" s="119"/>
      <c r="O14" s="119"/>
      <c r="P14" s="119">
        <f t="shared" si="4"/>
        <v>0</v>
      </c>
      <c r="Q14" s="119"/>
      <c r="R14" s="119"/>
      <c r="S14" s="119">
        <f t="shared" si="5"/>
        <v>0</v>
      </c>
      <c r="T14" s="119"/>
      <c r="U14" s="119"/>
      <c r="V14" s="119">
        <f t="shared" si="6"/>
        <v>0</v>
      </c>
      <c r="W14" s="119"/>
      <c r="X14" s="119"/>
      <c r="Y14" s="119">
        <f t="shared" si="7"/>
        <v>0</v>
      </c>
      <c r="Z14" s="119"/>
      <c r="AA14" s="119">
        <v>240000</v>
      </c>
      <c r="AB14" s="119">
        <f t="shared" si="8"/>
        <v>240000</v>
      </c>
    </row>
    <row r="15" spans="1:194" s="116" customFormat="1" ht="31.5" x14ac:dyDescent="0.25">
      <c r="A15" s="118" t="s">
        <v>130</v>
      </c>
      <c r="B15" s="119">
        <v>1290</v>
      </c>
      <c r="C15" s="119">
        <v>1290</v>
      </c>
      <c r="D15" s="119">
        <v>0</v>
      </c>
      <c r="E15" s="119"/>
      <c r="F15" s="119"/>
      <c r="G15" s="119">
        <v>0</v>
      </c>
      <c r="H15" s="119"/>
      <c r="I15" s="119"/>
      <c r="J15" s="119">
        <v>0</v>
      </c>
      <c r="K15" s="119">
        <v>1290</v>
      </c>
      <c r="L15" s="119">
        <v>1290</v>
      </c>
      <c r="M15" s="119">
        <v>0</v>
      </c>
      <c r="N15" s="119"/>
      <c r="O15" s="119"/>
      <c r="P15" s="119">
        <v>0</v>
      </c>
      <c r="Q15" s="119"/>
      <c r="R15" s="119"/>
      <c r="S15" s="119">
        <v>0</v>
      </c>
      <c r="T15" s="119"/>
      <c r="U15" s="119"/>
      <c r="V15" s="119">
        <v>0</v>
      </c>
      <c r="W15" s="119"/>
      <c r="X15" s="119"/>
      <c r="Y15" s="119">
        <v>0</v>
      </c>
      <c r="Z15" s="119"/>
      <c r="AA15" s="119"/>
      <c r="AB15" s="119">
        <v>0</v>
      </c>
    </row>
    <row r="16" spans="1:194" s="116" customFormat="1" ht="31.5" x14ac:dyDescent="0.25">
      <c r="A16" s="118" t="s">
        <v>131</v>
      </c>
      <c r="B16" s="119">
        <v>6780</v>
      </c>
      <c r="C16" s="119">
        <v>6780</v>
      </c>
      <c r="D16" s="119">
        <v>0</v>
      </c>
      <c r="E16" s="119"/>
      <c r="F16" s="119"/>
      <c r="G16" s="119">
        <v>0</v>
      </c>
      <c r="H16" s="119">
        <v>6780</v>
      </c>
      <c r="I16" s="119">
        <v>6780</v>
      </c>
      <c r="J16" s="119">
        <v>0</v>
      </c>
      <c r="K16" s="119"/>
      <c r="L16" s="119"/>
      <c r="M16" s="119">
        <v>0</v>
      </c>
      <c r="N16" s="119"/>
      <c r="O16" s="119"/>
      <c r="P16" s="119">
        <v>0</v>
      </c>
      <c r="Q16" s="119"/>
      <c r="R16" s="119"/>
      <c r="S16" s="119">
        <v>0</v>
      </c>
      <c r="T16" s="119"/>
      <c r="U16" s="119"/>
      <c r="V16" s="119">
        <v>0</v>
      </c>
      <c r="W16" s="119"/>
      <c r="X16" s="119"/>
      <c r="Y16" s="119">
        <v>0</v>
      </c>
      <c r="Z16" s="119"/>
      <c r="AA16" s="119"/>
      <c r="AB16" s="119">
        <v>0</v>
      </c>
    </row>
    <row r="17" spans="1:28" s="116" customFormat="1" ht="31.5" x14ac:dyDescent="0.25">
      <c r="A17" s="118" t="s">
        <v>132</v>
      </c>
      <c r="B17" s="119">
        <v>5000</v>
      </c>
      <c r="C17" s="119">
        <v>5000</v>
      </c>
      <c r="D17" s="119">
        <v>0</v>
      </c>
      <c r="E17" s="119"/>
      <c r="F17" s="119"/>
      <c r="G17" s="119">
        <v>0</v>
      </c>
      <c r="H17" s="119"/>
      <c r="I17" s="119"/>
      <c r="J17" s="119">
        <v>0</v>
      </c>
      <c r="K17" s="119">
        <v>5000</v>
      </c>
      <c r="L17" s="119">
        <v>5000</v>
      </c>
      <c r="M17" s="119">
        <v>0</v>
      </c>
      <c r="N17" s="119"/>
      <c r="O17" s="119"/>
      <c r="P17" s="119">
        <v>0</v>
      </c>
      <c r="Q17" s="119"/>
      <c r="R17" s="119"/>
      <c r="S17" s="119">
        <v>0</v>
      </c>
      <c r="T17" s="119"/>
      <c r="U17" s="119"/>
      <c r="V17" s="119">
        <v>0</v>
      </c>
      <c r="W17" s="119"/>
      <c r="X17" s="119"/>
      <c r="Y17" s="119">
        <v>0</v>
      </c>
      <c r="Z17" s="119"/>
      <c r="AA17" s="119"/>
      <c r="AB17" s="119">
        <v>0</v>
      </c>
    </row>
    <row r="18" spans="1:28" s="116" customFormat="1" ht="31.5" x14ac:dyDescent="0.25">
      <c r="A18" s="118" t="s">
        <v>133</v>
      </c>
      <c r="B18" s="119">
        <v>3965</v>
      </c>
      <c r="C18" s="119">
        <v>3965</v>
      </c>
      <c r="D18" s="119">
        <v>0</v>
      </c>
      <c r="E18" s="119"/>
      <c r="F18" s="119"/>
      <c r="G18" s="119">
        <v>0</v>
      </c>
      <c r="H18" s="119"/>
      <c r="I18" s="119"/>
      <c r="J18" s="119">
        <v>0</v>
      </c>
      <c r="K18" s="119">
        <v>3965</v>
      </c>
      <c r="L18" s="119">
        <v>3965</v>
      </c>
      <c r="M18" s="119">
        <v>0</v>
      </c>
      <c r="N18" s="119"/>
      <c r="O18" s="119"/>
      <c r="P18" s="119">
        <v>0</v>
      </c>
      <c r="Q18" s="119"/>
      <c r="R18" s="119"/>
      <c r="S18" s="119">
        <v>0</v>
      </c>
      <c r="T18" s="119"/>
      <c r="U18" s="119"/>
      <c r="V18" s="119">
        <v>0</v>
      </c>
      <c r="W18" s="119"/>
      <c r="X18" s="119"/>
      <c r="Y18" s="119">
        <v>0</v>
      </c>
      <c r="Z18" s="119"/>
      <c r="AA18" s="119"/>
      <c r="AB18" s="119">
        <v>0</v>
      </c>
    </row>
    <row r="19" spans="1:28" s="116" customFormat="1" ht="31.5" x14ac:dyDescent="0.25">
      <c r="A19" s="118" t="s">
        <v>134</v>
      </c>
      <c r="B19" s="119">
        <v>4910</v>
      </c>
      <c r="C19" s="119">
        <v>4910</v>
      </c>
      <c r="D19" s="119">
        <v>0</v>
      </c>
      <c r="E19" s="119"/>
      <c r="F19" s="119"/>
      <c r="G19" s="119">
        <v>0</v>
      </c>
      <c r="H19" s="119"/>
      <c r="I19" s="119"/>
      <c r="J19" s="119">
        <v>0</v>
      </c>
      <c r="K19" s="119">
        <v>4910</v>
      </c>
      <c r="L19" s="119">
        <v>4910</v>
      </c>
      <c r="M19" s="119">
        <v>0</v>
      </c>
      <c r="N19" s="119"/>
      <c r="O19" s="119"/>
      <c r="P19" s="119">
        <v>0</v>
      </c>
      <c r="Q19" s="119"/>
      <c r="R19" s="119"/>
      <c r="S19" s="119">
        <v>0</v>
      </c>
      <c r="T19" s="119"/>
      <c r="U19" s="119"/>
      <c r="V19" s="119">
        <v>0</v>
      </c>
      <c r="W19" s="119"/>
      <c r="X19" s="119"/>
      <c r="Y19" s="119">
        <v>0</v>
      </c>
      <c r="Z19" s="119"/>
      <c r="AA19" s="119"/>
      <c r="AB19" s="119">
        <v>0</v>
      </c>
    </row>
    <row r="20" spans="1:28" s="116" customFormat="1" ht="31.5" x14ac:dyDescent="0.25">
      <c r="A20" s="118" t="s">
        <v>135</v>
      </c>
      <c r="B20" s="119">
        <v>3996</v>
      </c>
      <c r="C20" s="119">
        <v>3996</v>
      </c>
      <c r="D20" s="119">
        <v>0</v>
      </c>
      <c r="E20" s="119"/>
      <c r="F20" s="119"/>
      <c r="G20" s="119">
        <v>0</v>
      </c>
      <c r="H20" s="119"/>
      <c r="I20" s="119"/>
      <c r="J20" s="119">
        <v>0</v>
      </c>
      <c r="K20" s="119">
        <v>3996</v>
      </c>
      <c r="L20" s="119">
        <v>3996</v>
      </c>
      <c r="M20" s="119">
        <v>0</v>
      </c>
      <c r="N20" s="119"/>
      <c r="O20" s="119"/>
      <c r="P20" s="119">
        <v>0</v>
      </c>
      <c r="Q20" s="119"/>
      <c r="R20" s="119"/>
      <c r="S20" s="119">
        <v>0</v>
      </c>
      <c r="T20" s="119"/>
      <c r="U20" s="119"/>
      <c r="V20" s="119">
        <v>0</v>
      </c>
      <c r="W20" s="119"/>
      <c r="X20" s="119"/>
      <c r="Y20" s="119">
        <v>0</v>
      </c>
      <c r="Z20" s="119"/>
      <c r="AA20" s="119"/>
      <c r="AB20" s="119">
        <v>0</v>
      </c>
    </row>
    <row r="21" spans="1:28" s="116" customFormat="1" ht="31.5" x14ac:dyDescent="0.25">
      <c r="A21" s="118" t="s">
        <v>136</v>
      </c>
      <c r="B21" s="119">
        <v>3000</v>
      </c>
      <c r="C21" s="119">
        <v>3000</v>
      </c>
      <c r="D21" s="119">
        <v>0</v>
      </c>
      <c r="E21" s="119"/>
      <c r="F21" s="119"/>
      <c r="G21" s="119">
        <v>0</v>
      </c>
      <c r="H21" s="119"/>
      <c r="I21" s="119"/>
      <c r="J21" s="119">
        <v>0</v>
      </c>
      <c r="K21" s="119">
        <v>3000</v>
      </c>
      <c r="L21" s="119">
        <v>3000</v>
      </c>
      <c r="M21" s="119">
        <v>0</v>
      </c>
      <c r="N21" s="119"/>
      <c r="O21" s="119"/>
      <c r="P21" s="119">
        <v>0</v>
      </c>
      <c r="Q21" s="119"/>
      <c r="R21" s="119"/>
      <c r="S21" s="119">
        <v>0</v>
      </c>
      <c r="T21" s="119"/>
      <c r="U21" s="119"/>
      <c r="V21" s="119">
        <v>0</v>
      </c>
      <c r="W21" s="119"/>
      <c r="X21" s="119"/>
      <c r="Y21" s="119">
        <v>0</v>
      </c>
      <c r="Z21" s="119"/>
      <c r="AA21" s="119"/>
      <c r="AB21" s="119">
        <v>0</v>
      </c>
    </row>
    <row r="22" spans="1:28" s="116" customFormat="1" ht="31.5" x14ac:dyDescent="0.25">
      <c r="A22" s="118" t="s">
        <v>137</v>
      </c>
      <c r="B22" s="119">
        <v>3899</v>
      </c>
      <c r="C22" s="119">
        <v>3899</v>
      </c>
      <c r="D22" s="119">
        <v>0</v>
      </c>
      <c r="E22" s="119"/>
      <c r="F22" s="119"/>
      <c r="G22" s="119">
        <v>0</v>
      </c>
      <c r="H22" s="119"/>
      <c r="I22" s="119"/>
      <c r="J22" s="119">
        <v>0</v>
      </c>
      <c r="K22" s="119">
        <v>3899</v>
      </c>
      <c r="L22" s="119">
        <v>3899</v>
      </c>
      <c r="M22" s="119">
        <v>0</v>
      </c>
      <c r="N22" s="119"/>
      <c r="O22" s="119"/>
      <c r="P22" s="119">
        <v>0</v>
      </c>
      <c r="Q22" s="119"/>
      <c r="R22" s="119"/>
      <c r="S22" s="119">
        <v>0</v>
      </c>
      <c r="T22" s="119"/>
      <c r="U22" s="119"/>
      <c r="V22" s="119">
        <v>0</v>
      </c>
      <c r="W22" s="119"/>
      <c r="X22" s="119"/>
      <c r="Y22" s="119">
        <v>0</v>
      </c>
      <c r="Z22" s="119"/>
      <c r="AA22" s="119"/>
      <c r="AB22" s="119">
        <v>0</v>
      </c>
    </row>
    <row r="23" spans="1:28" s="116" customFormat="1" ht="31.5" x14ac:dyDescent="0.25">
      <c r="A23" s="118" t="s">
        <v>138</v>
      </c>
      <c r="B23" s="119">
        <v>3985</v>
      </c>
      <c r="C23" s="119">
        <v>3985</v>
      </c>
      <c r="D23" s="119">
        <v>0</v>
      </c>
      <c r="E23" s="119"/>
      <c r="F23" s="119"/>
      <c r="G23" s="119">
        <v>0</v>
      </c>
      <c r="H23" s="119"/>
      <c r="I23" s="119"/>
      <c r="J23" s="119">
        <v>0</v>
      </c>
      <c r="K23" s="119">
        <v>3985</v>
      </c>
      <c r="L23" s="119">
        <v>3985</v>
      </c>
      <c r="M23" s="119">
        <v>0</v>
      </c>
      <c r="N23" s="119"/>
      <c r="O23" s="119"/>
      <c r="P23" s="119">
        <v>0</v>
      </c>
      <c r="Q23" s="119"/>
      <c r="R23" s="119"/>
      <c r="S23" s="119">
        <v>0</v>
      </c>
      <c r="T23" s="119"/>
      <c r="U23" s="119"/>
      <c r="V23" s="119">
        <v>0</v>
      </c>
      <c r="W23" s="119"/>
      <c r="X23" s="119"/>
      <c r="Y23" s="119">
        <v>0</v>
      </c>
      <c r="Z23" s="119"/>
      <c r="AA23" s="119"/>
      <c r="AB23" s="119">
        <v>0</v>
      </c>
    </row>
    <row r="24" spans="1:28" s="116" customFormat="1" ht="31.5" x14ac:dyDescent="0.25">
      <c r="A24" s="118" t="s">
        <v>139</v>
      </c>
      <c r="B24" s="119">
        <v>2996</v>
      </c>
      <c r="C24" s="119">
        <v>2996</v>
      </c>
      <c r="D24" s="119">
        <v>0</v>
      </c>
      <c r="E24" s="119"/>
      <c r="F24" s="119"/>
      <c r="G24" s="119">
        <v>0</v>
      </c>
      <c r="H24" s="119"/>
      <c r="I24" s="119"/>
      <c r="J24" s="119">
        <v>0</v>
      </c>
      <c r="K24" s="119">
        <v>2996</v>
      </c>
      <c r="L24" s="119">
        <v>2996</v>
      </c>
      <c r="M24" s="119">
        <v>0</v>
      </c>
      <c r="N24" s="119"/>
      <c r="O24" s="119"/>
      <c r="P24" s="119">
        <v>0</v>
      </c>
      <c r="Q24" s="119"/>
      <c r="R24" s="119"/>
      <c r="S24" s="119">
        <v>0</v>
      </c>
      <c r="T24" s="119"/>
      <c r="U24" s="119"/>
      <c r="V24" s="119">
        <v>0</v>
      </c>
      <c r="W24" s="119"/>
      <c r="X24" s="119"/>
      <c r="Y24" s="119">
        <v>0</v>
      </c>
      <c r="Z24" s="119"/>
      <c r="AA24" s="119"/>
      <c r="AB24" s="119">
        <v>0</v>
      </c>
    </row>
    <row r="25" spans="1:28" s="116" customFormat="1" ht="31.5" x14ac:dyDescent="0.25">
      <c r="A25" s="118" t="s">
        <v>140</v>
      </c>
      <c r="B25" s="119">
        <v>4000</v>
      </c>
      <c r="C25" s="119">
        <v>4000</v>
      </c>
      <c r="D25" s="119">
        <v>0</v>
      </c>
      <c r="E25" s="119"/>
      <c r="F25" s="119"/>
      <c r="G25" s="119">
        <v>0</v>
      </c>
      <c r="H25" s="119"/>
      <c r="I25" s="119"/>
      <c r="J25" s="119">
        <v>0</v>
      </c>
      <c r="K25" s="119">
        <v>4000</v>
      </c>
      <c r="L25" s="119">
        <v>4000</v>
      </c>
      <c r="M25" s="119">
        <v>0</v>
      </c>
      <c r="N25" s="119"/>
      <c r="O25" s="119"/>
      <c r="P25" s="119">
        <v>0</v>
      </c>
      <c r="Q25" s="119"/>
      <c r="R25" s="119"/>
      <c r="S25" s="119">
        <v>0</v>
      </c>
      <c r="T25" s="119"/>
      <c r="U25" s="119"/>
      <c r="V25" s="119">
        <v>0</v>
      </c>
      <c r="W25" s="119"/>
      <c r="X25" s="119"/>
      <c r="Y25" s="119">
        <v>0</v>
      </c>
      <c r="Z25" s="119"/>
      <c r="AA25" s="119"/>
      <c r="AB25" s="119">
        <v>0</v>
      </c>
    </row>
    <row r="26" spans="1:28" s="116" customFormat="1" ht="31.5" x14ac:dyDescent="0.25">
      <c r="A26" s="118" t="s">
        <v>141</v>
      </c>
      <c r="B26" s="119">
        <v>2996</v>
      </c>
      <c r="C26" s="119">
        <v>2996</v>
      </c>
      <c r="D26" s="119">
        <v>0</v>
      </c>
      <c r="E26" s="119"/>
      <c r="F26" s="119"/>
      <c r="G26" s="119">
        <v>0</v>
      </c>
      <c r="H26" s="119"/>
      <c r="I26" s="119"/>
      <c r="J26" s="119">
        <v>0</v>
      </c>
      <c r="K26" s="119">
        <v>2996</v>
      </c>
      <c r="L26" s="119">
        <v>2996</v>
      </c>
      <c r="M26" s="119">
        <v>0</v>
      </c>
      <c r="N26" s="119"/>
      <c r="O26" s="119"/>
      <c r="P26" s="119">
        <v>0</v>
      </c>
      <c r="Q26" s="119"/>
      <c r="R26" s="119"/>
      <c r="S26" s="119">
        <v>0</v>
      </c>
      <c r="T26" s="119"/>
      <c r="U26" s="119"/>
      <c r="V26" s="119">
        <v>0</v>
      </c>
      <c r="W26" s="119"/>
      <c r="X26" s="119"/>
      <c r="Y26" s="119">
        <v>0</v>
      </c>
      <c r="Z26" s="119"/>
      <c r="AA26" s="119"/>
      <c r="AB26" s="119">
        <v>0</v>
      </c>
    </row>
    <row r="27" spans="1:28" s="116" customFormat="1" ht="31.5" x14ac:dyDescent="0.25">
      <c r="A27" s="118" t="s">
        <v>142</v>
      </c>
      <c r="B27" s="119">
        <v>2999</v>
      </c>
      <c r="C27" s="119">
        <v>2999</v>
      </c>
      <c r="D27" s="119">
        <v>0</v>
      </c>
      <c r="E27" s="119"/>
      <c r="F27" s="119"/>
      <c r="G27" s="119">
        <v>0</v>
      </c>
      <c r="H27" s="119"/>
      <c r="I27" s="119"/>
      <c r="J27" s="119">
        <v>0</v>
      </c>
      <c r="K27" s="119">
        <v>2999</v>
      </c>
      <c r="L27" s="119">
        <v>2999</v>
      </c>
      <c r="M27" s="119">
        <v>0</v>
      </c>
      <c r="N27" s="119"/>
      <c r="O27" s="119"/>
      <c r="P27" s="119">
        <v>0</v>
      </c>
      <c r="Q27" s="119"/>
      <c r="R27" s="119"/>
      <c r="S27" s="119">
        <v>0</v>
      </c>
      <c r="T27" s="119"/>
      <c r="U27" s="119"/>
      <c r="V27" s="119">
        <v>0</v>
      </c>
      <c r="W27" s="119"/>
      <c r="X27" s="119"/>
      <c r="Y27" s="119">
        <v>0</v>
      </c>
      <c r="Z27" s="119"/>
      <c r="AA27" s="119"/>
      <c r="AB27" s="119">
        <v>0</v>
      </c>
    </row>
    <row r="28" spans="1:28" s="116" customFormat="1" ht="31.5" x14ac:dyDescent="0.25">
      <c r="A28" s="118" t="s">
        <v>143</v>
      </c>
      <c r="B28" s="119">
        <v>1782</v>
      </c>
      <c r="C28" s="119">
        <v>1782</v>
      </c>
      <c r="D28" s="119">
        <v>0</v>
      </c>
      <c r="E28" s="119"/>
      <c r="F28" s="119"/>
      <c r="G28" s="119">
        <v>0</v>
      </c>
      <c r="H28" s="119"/>
      <c r="I28" s="119"/>
      <c r="J28" s="119">
        <v>0</v>
      </c>
      <c r="K28" s="119">
        <v>1782</v>
      </c>
      <c r="L28" s="119">
        <v>1782</v>
      </c>
      <c r="M28" s="119">
        <v>0</v>
      </c>
      <c r="N28" s="119"/>
      <c r="O28" s="119"/>
      <c r="P28" s="119">
        <v>0</v>
      </c>
      <c r="Q28" s="119"/>
      <c r="R28" s="119"/>
      <c r="S28" s="119">
        <v>0</v>
      </c>
      <c r="T28" s="119"/>
      <c r="U28" s="119"/>
      <c r="V28" s="119">
        <v>0</v>
      </c>
      <c r="W28" s="119"/>
      <c r="X28" s="119"/>
      <c r="Y28" s="119">
        <v>0</v>
      </c>
      <c r="Z28" s="119"/>
      <c r="AA28" s="119"/>
      <c r="AB28" s="119">
        <v>0</v>
      </c>
    </row>
    <row r="29" spans="1:28" s="113" customFormat="1" x14ac:dyDescent="0.25">
      <c r="A29" s="120" t="s">
        <v>144</v>
      </c>
      <c r="B29" s="117">
        <v>1731085</v>
      </c>
      <c r="C29" s="117">
        <v>2692710</v>
      </c>
      <c r="D29" s="117">
        <v>961625</v>
      </c>
      <c r="E29" s="117">
        <v>215200</v>
      </c>
      <c r="F29" s="117">
        <v>0</v>
      </c>
      <c r="G29" s="117">
        <v>-215200</v>
      </c>
      <c r="H29" s="117">
        <v>0</v>
      </c>
      <c r="I29" s="117">
        <v>0</v>
      </c>
      <c r="J29" s="117">
        <v>0</v>
      </c>
      <c r="K29" s="117">
        <v>28500</v>
      </c>
      <c r="L29" s="117">
        <v>33385</v>
      </c>
      <c r="M29" s="117">
        <v>4885</v>
      </c>
      <c r="N29" s="117">
        <v>0</v>
      </c>
      <c r="O29" s="117">
        <v>0</v>
      </c>
      <c r="P29" s="117">
        <v>0</v>
      </c>
      <c r="Q29" s="117">
        <v>0</v>
      </c>
      <c r="R29" s="117">
        <v>0</v>
      </c>
      <c r="S29" s="117">
        <v>0</v>
      </c>
      <c r="T29" s="117">
        <v>0</v>
      </c>
      <c r="U29" s="117">
        <v>1121628</v>
      </c>
      <c r="V29" s="117">
        <v>1121628</v>
      </c>
      <c r="W29" s="117">
        <v>1460885</v>
      </c>
      <c r="X29" s="117">
        <v>1460885</v>
      </c>
      <c r="Y29" s="117">
        <v>0</v>
      </c>
      <c r="Z29" s="117">
        <v>26500</v>
      </c>
      <c r="AA29" s="117">
        <v>76812</v>
      </c>
      <c r="AB29" s="117">
        <v>50312</v>
      </c>
    </row>
    <row r="30" spans="1:28" s="113" customFormat="1" x14ac:dyDescent="0.25">
      <c r="A30" s="114" t="s">
        <v>127</v>
      </c>
      <c r="B30" s="117">
        <v>1731085</v>
      </c>
      <c r="C30" s="117">
        <v>2692710</v>
      </c>
      <c r="D30" s="117">
        <v>961625</v>
      </c>
      <c r="E30" s="117">
        <v>215200</v>
      </c>
      <c r="F30" s="117">
        <v>0</v>
      </c>
      <c r="G30" s="117">
        <v>-215200</v>
      </c>
      <c r="H30" s="117">
        <v>0</v>
      </c>
      <c r="I30" s="117">
        <v>0</v>
      </c>
      <c r="J30" s="117">
        <v>0</v>
      </c>
      <c r="K30" s="117">
        <v>28500</v>
      </c>
      <c r="L30" s="117">
        <v>33385</v>
      </c>
      <c r="M30" s="117">
        <v>4885</v>
      </c>
      <c r="N30" s="117">
        <v>0</v>
      </c>
      <c r="O30" s="117">
        <v>0</v>
      </c>
      <c r="P30" s="117">
        <v>0</v>
      </c>
      <c r="Q30" s="117">
        <v>0</v>
      </c>
      <c r="R30" s="117">
        <v>0</v>
      </c>
      <c r="S30" s="117">
        <v>0</v>
      </c>
      <c r="T30" s="117">
        <v>0</v>
      </c>
      <c r="U30" s="117">
        <v>1121628</v>
      </c>
      <c r="V30" s="117">
        <v>1121628</v>
      </c>
      <c r="W30" s="117">
        <v>1460885</v>
      </c>
      <c r="X30" s="117">
        <v>1460885</v>
      </c>
      <c r="Y30" s="117">
        <v>0</v>
      </c>
      <c r="Z30" s="117">
        <v>26500</v>
      </c>
      <c r="AA30" s="117">
        <v>76812</v>
      </c>
      <c r="AB30" s="117">
        <v>50312</v>
      </c>
    </row>
    <row r="31" spans="1:28" s="116" customFormat="1" x14ac:dyDescent="0.25">
      <c r="A31" s="121" t="s">
        <v>145</v>
      </c>
      <c r="B31" s="122">
        <v>55000</v>
      </c>
      <c r="C31" s="122">
        <v>55000</v>
      </c>
      <c r="D31" s="122">
        <v>0</v>
      </c>
      <c r="E31" s="122">
        <v>0</v>
      </c>
      <c r="F31" s="122">
        <v>0</v>
      </c>
      <c r="G31" s="122">
        <v>0</v>
      </c>
      <c r="H31" s="122"/>
      <c r="I31" s="122"/>
      <c r="J31" s="122">
        <v>0</v>
      </c>
      <c r="K31" s="122">
        <v>28500</v>
      </c>
      <c r="L31" s="122">
        <v>28500</v>
      </c>
      <c r="M31" s="122">
        <v>0</v>
      </c>
      <c r="N31" s="122"/>
      <c r="O31" s="122"/>
      <c r="P31" s="122">
        <v>0</v>
      </c>
      <c r="Q31" s="122"/>
      <c r="R31" s="122"/>
      <c r="S31" s="122">
        <v>0</v>
      </c>
      <c r="T31" s="122"/>
      <c r="U31" s="122"/>
      <c r="V31" s="122">
        <v>0</v>
      </c>
      <c r="W31" s="122"/>
      <c r="X31" s="122"/>
      <c r="Y31" s="122">
        <v>0</v>
      </c>
      <c r="Z31" s="122">
        <v>26500</v>
      </c>
      <c r="AA31" s="122">
        <v>26500</v>
      </c>
      <c r="AB31" s="122">
        <v>0</v>
      </c>
    </row>
    <row r="32" spans="1:28" s="116" customFormat="1" ht="31.5" x14ac:dyDescent="0.25">
      <c r="A32" s="123" t="s">
        <v>146</v>
      </c>
      <c r="B32" s="122">
        <v>29172</v>
      </c>
      <c r="C32" s="122">
        <v>29172</v>
      </c>
      <c r="D32" s="122">
        <v>0</v>
      </c>
      <c r="E32" s="122"/>
      <c r="F32" s="122"/>
      <c r="G32" s="122">
        <v>0</v>
      </c>
      <c r="H32" s="122"/>
      <c r="I32" s="122"/>
      <c r="J32" s="122">
        <v>0</v>
      </c>
      <c r="K32" s="122"/>
      <c r="L32" s="122"/>
      <c r="M32" s="122">
        <v>0</v>
      </c>
      <c r="N32" s="122"/>
      <c r="O32" s="122"/>
      <c r="P32" s="122">
        <v>0</v>
      </c>
      <c r="Q32" s="122"/>
      <c r="R32" s="122"/>
      <c r="S32" s="122">
        <v>0</v>
      </c>
      <c r="T32" s="122"/>
      <c r="U32" s="122"/>
      <c r="V32" s="122">
        <v>0</v>
      </c>
      <c r="W32" s="122">
        <v>29172</v>
      </c>
      <c r="X32" s="122">
        <v>29172</v>
      </c>
      <c r="Y32" s="122">
        <v>0</v>
      </c>
      <c r="Z32" s="122"/>
      <c r="AA32" s="122"/>
      <c r="AB32" s="122">
        <v>0</v>
      </c>
    </row>
    <row r="33" spans="1:194" s="116" customFormat="1" ht="31.5" x14ac:dyDescent="0.25">
      <c r="A33" s="123" t="s">
        <v>147</v>
      </c>
      <c r="B33" s="122">
        <v>71877</v>
      </c>
      <c r="C33" s="122">
        <v>4885</v>
      </c>
      <c r="D33" s="122">
        <v>-66992</v>
      </c>
      <c r="E33" s="122"/>
      <c r="F33" s="122"/>
      <c r="G33" s="122">
        <v>0</v>
      </c>
      <c r="H33" s="122"/>
      <c r="I33" s="122"/>
      <c r="J33" s="122">
        <v>0</v>
      </c>
      <c r="K33" s="122">
        <v>0</v>
      </c>
      <c r="L33" s="122">
        <v>4885</v>
      </c>
      <c r="M33" s="122">
        <v>4885</v>
      </c>
      <c r="N33" s="122"/>
      <c r="O33" s="122"/>
      <c r="P33" s="122">
        <v>0</v>
      </c>
      <c r="Q33" s="122"/>
      <c r="R33" s="122"/>
      <c r="S33" s="122">
        <v>0</v>
      </c>
      <c r="T33" s="122"/>
      <c r="U33" s="122"/>
      <c r="V33" s="122">
        <v>0</v>
      </c>
      <c r="W33" s="122">
        <v>71877</v>
      </c>
      <c r="X33" s="122">
        <v>0</v>
      </c>
      <c r="Y33" s="122">
        <v>-71877</v>
      </c>
      <c r="Z33" s="122"/>
      <c r="AA33" s="122"/>
      <c r="AB33" s="122">
        <v>0</v>
      </c>
    </row>
    <row r="34" spans="1:194" s="116" customFormat="1" ht="63" x14ac:dyDescent="0.25">
      <c r="A34" s="123" t="s">
        <v>148</v>
      </c>
      <c r="B34" s="122">
        <v>0</v>
      </c>
      <c r="C34" s="122">
        <v>71877</v>
      </c>
      <c r="D34" s="122">
        <v>71877</v>
      </c>
      <c r="E34" s="122"/>
      <c r="F34" s="122"/>
      <c r="G34" s="122">
        <v>0</v>
      </c>
      <c r="H34" s="122"/>
      <c r="I34" s="122"/>
      <c r="J34" s="122">
        <v>0</v>
      </c>
      <c r="K34" s="122"/>
      <c r="L34" s="122"/>
      <c r="M34" s="122">
        <v>0</v>
      </c>
      <c r="N34" s="122"/>
      <c r="O34" s="122"/>
      <c r="P34" s="122">
        <v>0</v>
      </c>
      <c r="Q34" s="122"/>
      <c r="R34" s="122"/>
      <c r="S34" s="122">
        <v>0</v>
      </c>
      <c r="T34" s="122"/>
      <c r="U34" s="122"/>
      <c r="V34" s="122">
        <v>0</v>
      </c>
      <c r="W34" s="122">
        <v>0</v>
      </c>
      <c r="X34" s="122">
        <v>71877</v>
      </c>
      <c r="Y34" s="122">
        <v>71877</v>
      </c>
      <c r="Z34" s="122"/>
      <c r="AA34" s="122"/>
      <c r="AB34" s="122">
        <v>0</v>
      </c>
    </row>
    <row r="35" spans="1:194" s="116" customFormat="1" ht="31.5" x14ac:dyDescent="0.25">
      <c r="A35" s="123" t="s">
        <v>149</v>
      </c>
      <c r="B35" s="122">
        <v>230400</v>
      </c>
      <c r="C35" s="122">
        <v>230400</v>
      </c>
      <c r="D35" s="122">
        <v>0</v>
      </c>
      <c r="E35" s="122"/>
      <c r="F35" s="122"/>
      <c r="G35" s="122">
        <v>0</v>
      </c>
      <c r="H35" s="122"/>
      <c r="I35" s="122"/>
      <c r="J35" s="122">
        <v>0</v>
      </c>
      <c r="K35" s="122"/>
      <c r="L35" s="122"/>
      <c r="M35" s="122">
        <v>0</v>
      </c>
      <c r="N35" s="122"/>
      <c r="O35" s="122"/>
      <c r="P35" s="122">
        <v>0</v>
      </c>
      <c r="Q35" s="122"/>
      <c r="R35" s="122"/>
      <c r="S35" s="122">
        <v>0</v>
      </c>
      <c r="T35" s="122"/>
      <c r="U35" s="122"/>
      <c r="V35" s="122">
        <v>0</v>
      </c>
      <c r="W35" s="122">
        <v>230400</v>
      </c>
      <c r="X35" s="122">
        <v>230400</v>
      </c>
      <c r="Y35" s="122">
        <v>0</v>
      </c>
      <c r="Z35" s="122"/>
      <c r="AA35" s="122"/>
      <c r="AB35" s="122">
        <v>0</v>
      </c>
    </row>
    <row r="36" spans="1:194" s="116" customFormat="1" ht="31.5" x14ac:dyDescent="0.25">
      <c r="A36" s="123" t="s">
        <v>150</v>
      </c>
      <c r="B36" s="122">
        <v>36466</v>
      </c>
      <c r="C36" s="122">
        <v>36466</v>
      </c>
      <c r="D36" s="122">
        <v>0</v>
      </c>
      <c r="E36" s="122"/>
      <c r="F36" s="122"/>
      <c r="G36" s="122">
        <v>0</v>
      </c>
      <c r="H36" s="122"/>
      <c r="I36" s="122"/>
      <c r="J36" s="122">
        <v>0</v>
      </c>
      <c r="K36" s="122"/>
      <c r="L36" s="122"/>
      <c r="M36" s="122">
        <v>0</v>
      </c>
      <c r="N36" s="122"/>
      <c r="O36" s="122"/>
      <c r="P36" s="122">
        <v>0</v>
      </c>
      <c r="Q36" s="122"/>
      <c r="R36" s="122"/>
      <c r="S36" s="122">
        <v>0</v>
      </c>
      <c r="T36" s="122"/>
      <c r="U36" s="122"/>
      <c r="V36" s="122">
        <v>0</v>
      </c>
      <c r="W36" s="122">
        <v>36466</v>
      </c>
      <c r="X36" s="122">
        <v>36466</v>
      </c>
      <c r="Y36" s="122">
        <v>0</v>
      </c>
      <c r="Z36" s="122"/>
      <c r="AA36" s="122"/>
      <c r="AB36" s="122">
        <v>0</v>
      </c>
    </row>
    <row r="37" spans="1:194" s="116" customFormat="1" ht="31.5" x14ac:dyDescent="0.25">
      <c r="A37" s="123" t="s">
        <v>151</v>
      </c>
      <c r="B37" s="122">
        <v>41033</v>
      </c>
      <c r="C37" s="122">
        <v>41033</v>
      </c>
      <c r="D37" s="122">
        <v>0</v>
      </c>
      <c r="E37" s="122"/>
      <c r="F37" s="122"/>
      <c r="G37" s="122">
        <v>0</v>
      </c>
      <c r="H37" s="122"/>
      <c r="I37" s="122"/>
      <c r="J37" s="122">
        <v>0</v>
      </c>
      <c r="K37" s="122"/>
      <c r="L37" s="122"/>
      <c r="M37" s="122">
        <v>0</v>
      </c>
      <c r="N37" s="122"/>
      <c r="O37" s="122"/>
      <c r="P37" s="122">
        <v>0</v>
      </c>
      <c r="Q37" s="122"/>
      <c r="R37" s="122"/>
      <c r="S37" s="122">
        <v>0</v>
      </c>
      <c r="T37" s="122"/>
      <c r="U37" s="122"/>
      <c r="V37" s="122">
        <v>0</v>
      </c>
      <c r="W37" s="122">
        <v>41033</v>
      </c>
      <c r="X37" s="122">
        <v>41033</v>
      </c>
      <c r="Y37" s="122">
        <v>0</v>
      </c>
      <c r="Z37" s="122"/>
      <c r="AA37" s="122"/>
      <c r="AB37" s="122">
        <v>0</v>
      </c>
    </row>
    <row r="38" spans="1:194" s="116" customFormat="1" ht="31.5" x14ac:dyDescent="0.25">
      <c r="A38" s="123" t="s">
        <v>152</v>
      </c>
      <c r="B38" s="122">
        <v>126272</v>
      </c>
      <c r="C38" s="122">
        <v>126272</v>
      </c>
      <c r="D38" s="122">
        <v>0</v>
      </c>
      <c r="E38" s="122"/>
      <c r="F38" s="122"/>
      <c r="G38" s="122">
        <v>0</v>
      </c>
      <c r="H38" s="122"/>
      <c r="I38" s="122"/>
      <c r="J38" s="122">
        <v>0</v>
      </c>
      <c r="K38" s="122"/>
      <c r="L38" s="122"/>
      <c r="M38" s="122">
        <v>0</v>
      </c>
      <c r="N38" s="122"/>
      <c r="O38" s="122"/>
      <c r="P38" s="122">
        <v>0</v>
      </c>
      <c r="Q38" s="122"/>
      <c r="R38" s="122"/>
      <c r="S38" s="122">
        <v>0</v>
      </c>
      <c r="T38" s="122"/>
      <c r="U38" s="122"/>
      <c r="V38" s="122">
        <v>0</v>
      </c>
      <c r="W38" s="122">
        <v>126272</v>
      </c>
      <c r="X38" s="122">
        <v>126272</v>
      </c>
      <c r="Y38" s="122">
        <v>0</v>
      </c>
      <c r="Z38" s="122"/>
      <c r="AA38" s="122"/>
      <c r="AB38" s="122">
        <v>0</v>
      </c>
    </row>
    <row r="39" spans="1:194" s="116" customFormat="1" ht="63" x14ac:dyDescent="0.25">
      <c r="A39" s="123" t="s">
        <v>153</v>
      </c>
      <c r="B39" s="122">
        <v>617777</v>
      </c>
      <c r="C39" s="122">
        <v>617777</v>
      </c>
      <c r="D39" s="122">
        <v>0</v>
      </c>
      <c r="E39" s="122"/>
      <c r="F39" s="122"/>
      <c r="G39" s="122">
        <v>0</v>
      </c>
      <c r="H39" s="122"/>
      <c r="I39" s="122"/>
      <c r="J39" s="122">
        <v>0</v>
      </c>
      <c r="K39" s="122"/>
      <c r="L39" s="122"/>
      <c r="M39" s="122">
        <v>0</v>
      </c>
      <c r="N39" s="122"/>
      <c r="O39" s="122"/>
      <c r="P39" s="122">
        <v>0</v>
      </c>
      <c r="Q39" s="122"/>
      <c r="R39" s="122"/>
      <c r="S39" s="122">
        <v>0</v>
      </c>
      <c r="T39" s="122"/>
      <c r="U39" s="122"/>
      <c r="V39" s="122">
        <v>0</v>
      </c>
      <c r="W39" s="122">
        <v>617777</v>
      </c>
      <c r="X39" s="122">
        <v>617777</v>
      </c>
      <c r="Y39" s="122">
        <v>0</v>
      </c>
      <c r="Z39" s="122"/>
      <c r="AA39" s="122"/>
      <c r="AB39" s="122">
        <v>0</v>
      </c>
    </row>
    <row r="40" spans="1:194" s="116" customFormat="1" ht="47.25" x14ac:dyDescent="0.25">
      <c r="A40" s="121" t="s">
        <v>154</v>
      </c>
      <c r="B40" s="119">
        <v>103273</v>
      </c>
      <c r="C40" s="119">
        <v>103273</v>
      </c>
      <c r="D40" s="119">
        <v>0</v>
      </c>
      <c r="E40" s="119"/>
      <c r="F40" s="119"/>
      <c r="G40" s="119">
        <v>0</v>
      </c>
      <c r="H40" s="119"/>
      <c r="I40" s="119"/>
      <c r="J40" s="119">
        <v>0</v>
      </c>
      <c r="K40" s="119"/>
      <c r="L40" s="119"/>
      <c r="M40" s="119">
        <v>0</v>
      </c>
      <c r="N40" s="119"/>
      <c r="O40" s="119"/>
      <c r="P40" s="119">
        <v>0</v>
      </c>
      <c r="Q40" s="119"/>
      <c r="R40" s="119"/>
      <c r="S40" s="119">
        <v>0</v>
      </c>
      <c r="T40" s="119"/>
      <c r="U40" s="119"/>
      <c r="V40" s="119">
        <v>0</v>
      </c>
      <c r="W40" s="119">
        <v>103273</v>
      </c>
      <c r="X40" s="119">
        <v>103273</v>
      </c>
      <c r="Y40" s="119">
        <v>0</v>
      </c>
      <c r="Z40" s="119"/>
      <c r="AA40" s="119"/>
      <c r="AB40" s="119">
        <v>0</v>
      </c>
    </row>
    <row r="41" spans="1:194" s="116" customFormat="1" ht="52.5" customHeight="1" x14ac:dyDescent="0.25">
      <c r="A41" s="121" t="s">
        <v>155</v>
      </c>
      <c r="B41" s="119">
        <v>1876</v>
      </c>
      <c r="C41" s="119">
        <v>675831</v>
      </c>
      <c r="D41" s="119">
        <v>673955</v>
      </c>
      <c r="E41" s="119"/>
      <c r="F41" s="119"/>
      <c r="G41" s="119">
        <v>0</v>
      </c>
      <c r="H41" s="119"/>
      <c r="I41" s="119"/>
      <c r="J41" s="119">
        <v>0</v>
      </c>
      <c r="K41" s="119"/>
      <c r="L41" s="119"/>
      <c r="M41" s="119">
        <v>0</v>
      </c>
      <c r="N41" s="119"/>
      <c r="O41" s="119"/>
      <c r="P41" s="119">
        <v>0</v>
      </c>
      <c r="Q41" s="119"/>
      <c r="R41" s="119"/>
      <c r="S41" s="119">
        <v>0</v>
      </c>
      <c r="T41" s="119"/>
      <c r="U41" s="119">
        <v>673955</v>
      </c>
      <c r="V41" s="119">
        <v>673955</v>
      </c>
      <c r="W41" s="119">
        <v>1876</v>
      </c>
      <c r="X41" s="119">
        <v>1876</v>
      </c>
      <c r="Y41" s="119">
        <v>0</v>
      </c>
      <c r="Z41" s="119"/>
      <c r="AA41" s="119"/>
      <c r="AB41" s="119">
        <v>0</v>
      </c>
    </row>
    <row r="42" spans="1:194" s="116" customFormat="1" ht="78.75" customHeight="1" x14ac:dyDescent="0.25">
      <c r="A42" s="121" t="s">
        <v>156</v>
      </c>
      <c r="B42" s="119">
        <v>417939</v>
      </c>
      <c r="C42" s="119">
        <v>421667</v>
      </c>
      <c r="D42" s="119">
        <v>3728</v>
      </c>
      <c r="E42" s="119">
        <v>215200</v>
      </c>
      <c r="F42" s="119">
        <v>0</v>
      </c>
      <c r="G42" s="119">
        <v>-215200</v>
      </c>
      <c r="H42" s="119"/>
      <c r="I42" s="119"/>
      <c r="J42" s="119">
        <v>0</v>
      </c>
      <c r="K42" s="119"/>
      <c r="L42" s="119"/>
      <c r="M42" s="119">
        <v>0</v>
      </c>
      <c r="N42" s="119"/>
      <c r="O42" s="119"/>
      <c r="P42" s="119">
        <v>0</v>
      </c>
      <c r="Q42" s="119"/>
      <c r="R42" s="119"/>
      <c r="S42" s="119">
        <v>0</v>
      </c>
      <c r="T42" s="119"/>
      <c r="U42" s="119">
        <v>218928</v>
      </c>
      <c r="V42" s="119">
        <v>218928</v>
      </c>
      <c r="W42" s="119">
        <v>202739</v>
      </c>
      <c r="X42" s="119">
        <v>202739</v>
      </c>
      <c r="Y42" s="119">
        <v>0</v>
      </c>
      <c r="Z42" s="119"/>
      <c r="AA42" s="119"/>
      <c r="AB42" s="119">
        <v>0</v>
      </c>
    </row>
    <row r="43" spans="1:194" s="116" customFormat="1" ht="63" x14ac:dyDescent="0.25">
      <c r="A43" s="121" t="s">
        <v>157</v>
      </c>
      <c r="B43" s="119">
        <v>0</v>
      </c>
      <c r="C43" s="119">
        <v>121237</v>
      </c>
      <c r="D43" s="119">
        <v>121237</v>
      </c>
      <c r="E43" s="119"/>
      <c r="F43" s="119"/>
      <c r="G43" s="119">
        <v>0</v>
      </c>
      <c r="H43" s="119"/>
      <c r="I43" s="119"/>
      <c r="J43" s="119">
        <v>0</v>
      </c>
      <c r="K43" s="119"/>
      <c r="L43" s="119"/>
      <c r="M43" s="119">
        <v>0</v>
      </c>
      <c r="N43" s="119"/>
      <c r="O43" s="119"/>
      <c r="P43" s="119">
        <v>0</v>
      </c>
      <c r="Q43" s="119"/>
      <c r="R43" s="119"/>
      <c r="S43" s="119">
        <v>0</v>
      </c>
      <c r="T43" s="119"/>
      <c r="U43" s="119">
        <v>121237</v>
      </c>
      <c r="V43" s="119">
        <v>121237</v>
      </c>
      <c r="W43" s="119"/>
      <c r="X43" s="119"/>
      <c r="Y43" s="119">
        <v>0</v>
      </c>
      <c r="Z43" s="119"/>
      <c r="AA43" s="119"/>
      <c r="AB43" s="119">
        <v>0</v>
      </c>
    </row>
    <row r="44" spans="1:194" s="116" customFormat="1" ht="31.5" x14ac:dyDescent="0.25">
      <c r="A44" s="121" t="s">
        <v>158</v>
      </c>
      <c r="B44" s="119">
        <v>0</v>
      </c>
      <c r="C44" s="119">
        <v>57197</v>
      </c>
      <c r="D44" s="119">
        <v>57197</v>
      </c>
      <c r="E44" s="119"/>
      <c r="F44" s="119"/>
      <c r="G44" s="119">
        <v>0</v>
      </c>
      <c r="H44" s="119"/>
      <c r="I44" s="119"/>
      <c r="J44" s="119">
        <v>0</v>
      </c>
      <c r="K44" s="119"/>
      <c r="L44" s="119"/>
      <c r="M44" s="119">
        <v>0</v>
      </c>
      <c r="N44" s="119"/>
      <c r="O44" s="119"/>
      <c r="P44" s="119">
        <v>0</v>
      </c>
      <c r="Q44" s="119"/>
      <c r="R44" s="119"/>
      <c r="S44" s="119">
        <v>0</v>
      </c>
      <c r="T44" s="119"/>
      <c r="U44" s="119">
        <v>57197</v>
      </c>
      <c r="V44" s="119">
        <v>57197</v>
      </c>
      <c r="W44" s="119"/>
      <c r="X44" s="119"/>
      <c r="Y44" s="119">
        <v>0</v>
      </c>
      <c r="Z44" s="119"/>
      <c r="AA44" s="119"/>
      <c r="AB44" s="119">
        <v>0</v>
      </c>
    </row>
    <row r="45" spans="1:194" s="116" customFormat="1" ht="31.5" x14ac:dyDescent="0.25">
      <c r="A45" s="121" t="s">
        <v>159</v>
      </c>
      <c r="B45" s="119">
        <v>0</v>
      </c>
      <c r="C45" s="119">
        <v>100623</v>
      </c>
      <c r="D45" s="119">
        <v>100623</v>
      </c>
      <c r="E45" s="119"/>
      <c r="F45" s="119"/>
      <c r="G45" s="119">
        <v>0</v>
      </c>
      <c r="H45" s="119"/>
      <c r="I45" s="119"/>
      <c r="J45" s="119">
        <v>0</v>
      </c>
      <c r="K45" s="119"/>
      <c r="L45" s="119"/>
      <c r="M45" s="119">
        <v>0</v>
      </c>
      <c r="N45" s="119"/>
      <c r="O45" s="119"/>
      <c r="P45" s="119">
        <v>0</v>
      </c>
      <c r="Q45" s="119"/>
      <c r="R45" s="119"/>
      <c r="S45" s="119">
        <v>0</v>
      </c>
      <c r="T45" s="119"/>
      <c r="U45" s="119">
        <v>50311</v>
      </c>
      <c r="V45" s="119">
        <v>50311</v>
      </c>
      <c r="W45" s="119"/>
      <c r="X45" s="119"/>
      <c r="Y45" s="119">
        <v>0</v>
      </c>
      <c r="Z45" s="119"/>
      <c r="AA45" s="119">
        <v>50312</v>
      </c>
      <c r="AB45" s="119">
        <v>50312</v>
      </c>
    </row>
    <row r="46" spans="1:194" s="116" customFormat="1" x14ac:dyDescent="0.25">
      <c r="A46" s="114" t="s">
        <v>160</v>
      </c>
      <c r="B46" s="115">
        <v>1437800</v>
      </c>
      <c r="C46" s="115">
        <v>1497800</v>
      </c>
      <c r="D46" s="115">
        <v>60000</v>
      </c>
      <c r="E46" s="115">
        <v>0</v>
      </c>
      <c r="F46" s="115">
        <v>60000</v>
      </c>
      <c r="G46" s="115">
        <v>60000</v>
      </c>
      <c r="H46" s="115">
        <v>0</v>
      </c>
      <c r="I46" s="115">
        <v>0</v>
      </c>
      <c r="J46" s="115">
        <v>0</v>
      </c>
      <c r="K46" s="115">
        <v>260400</v>
      </c>
      <c r="L46" s="115">
        <v>1060400</v>
      </c>
      <c r="M46" s="115">
        <v>800000</v>
      </c>
      <c r="N46" s="115">
        <v>0</v>
      </c>
      <c r="O46" s="115">
        <v>0</v>
      </c>
      <c r="P46" s="115">
        <v>0</v>
      </c>
      <c r="Q46" s="115">
        <v>0</v>
      </c>
      <c r="R46" s="115">
        <v>0</v>
      </c>
      <c r="S46" s="115">
        <v>0</v>
      </c>
      <c r="T46" s="115">
        <v>0</v>
      </c>
      <c r="U46" s="115">
        <v>0</v>
      </c>
      <c r="V46" s="115">
        <v>0</v>
      </c>
      <c r="W46" s="115">
        <v>232400</v>
      </c>
      <c r="X46" s="115">
        <v>232400</v>
      </c>
      <c r="Y46" s="115">
        <v>0</v>
      </c>
      <c r="Z46" s="115">
        <v>945000</v>
      </c>
      <c r="AA46" s="115">
        <v>145000</v>
      </c>
      <c r="AB46" s="115">
        <v>-800000</v>
      </c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3"/>
      <c r="BD46" s="113"/>
      <c r="BE46" s="113"/>
      <c r="BF46" s="113"/>
      <c r="BG46" s="113"/>
      <c r="BH46" s="113"/>
      <c r="BI46" s="113"/>
      <c r="BJ46" s="113"/>
      <c r="BK46" s="113"/>
      <c r="BL46" s="113"/>
      <c r="BM46" s="113"/>
      <c r="BN46" s="113"/>
      <c r="BO46" s="113"/>
      <c r="BP46" s="113"/>
      <c r="BQ46" s="113"/>
      <c r="BR46" s="113"/>
      <c r="BS46" s="113"/>
      <c r="BT46" s="113"/>
      <c r="BU46" s="113"/>
      <c r="BV46" s="113"/>
      <c r="BW46" s="113"/>
      <c r="BX46" s="113"/>
      <c r="BY46" s="113"/>
      <c r="BZ46" s="113"/>
      <c r="CA46" s="113"/>
      <c r="CB46" s="113"/>
      <c r="CC46" s="113"/>
      <c r="CD46" s="113"/>
      <c r="CE46" s="113"/>
      <c r="CF46" s="113"/>
      <c r="CG46" s="113"/>
      <c r="CH46" s="113"/>
      <c r="CI46" s="113"/>
      <c r="CJ46" s="113"/>
      <c r="CK46" s="113"/>
      <c r="CL46" s="113"/>
      <c r="CM46" s="113"/>
      <c r="CN46" s="113"/>
      <c r="CO46" s="113"/>
      <c r="CP46" s="113"/>
      <c r="CQ46" s="113"/>
      <c r="CR46" s="113"/>
      <c r="CS46" s="113"/>
      <c r="CT46" s="113"/>
      <c r="CU46" s="113"/>
      <c r="CV46" s="113"/>
      <c r="CW46" s="113"/>
      <c r="CX46" s="113"/>
      <c r="CY46" s="113"/>
      <c r="CZ46" s="113"/>
      <c r="DA46" s="113"/>
      <c r="DB46" s="113"/>
      <c r="DC46" s="113"/>
      <c r="DD46" s="113"/>
      <c r="DE46" s="113"/>
      <c r="DF46" s="113"/>
      <c r="DG46" s="113"/>
      <c r="DH46" s="113"/>
      <c r="DI46" s="113"/>
      <c r="DJ46" s="113"/>
      <c r="DK46" s="113"/>
      <c r="DL46" s="113"/>
      <c r="DM46" s="113"/>
      <c r="DN46" s="113"/>
      <c r="DO46" s="113"/>
      <c r="DP46" s="113"/>
      <c r="DQ46" s="113"/>
      <c r="DR46" s="113"/>
      <c r="DS46" s="113"/>
      <c r="DT46" s="113"/>
      <c r="DU46" s="113"/>
      <c r="DV46" s="113"/>
      <c r="DW46" s="113"/>
      <c r="DX46" s="113"/>
      <c r="DY46" s="113"/>
      <c r="DZ46" s="113"/>
      <c r="EA46" s="113"/>
      <c r="EB46" s="113"/>
      <c r="EC46" s="113"/>
      <c r="ED46" s="113"/>
      <c r="EE46" s="113"/>
      <c r="EF46" s="113"/>
      <c r="EG46" s="113"/>
      <c r="EH46" s="113"/>
      <c r="EI46" s="113"/>
      <c r="EJ46" s="113"/>
      <c r="EK46" s="113"/>
      <c r="EL46" s="113"/>
      <c r="EM46" s="113"/>
      <c r="EN46" s="113"/>
      <c r="EO46" s="113"/>
      <c r="EP46" s="113"/>
      <c r="EQ46" s="113"/>
      <c r="ER46" s="113"/>
      <c r="ES46" s="113"/>
      <c r="ET46" s="113"/>
      <c r="EU46" s="113"/>
      <c r="EV46" s="113"/>
      <c r="EW46" s="113"/>
      <c r="EX46" s="113"/>
      <c r="EY46" s="113"/>
      <c r="EZ46" s="113"/>
      <c r="FA46" s="113"/>
      <c r="FB46" s="113"/>
      <c r="FC46" s="113"/>
      <c r="FD46" s="113"/>
      <c r="FE46" s="113"/>
      <c r="FF46" s="113"/>
      <c r="FG46" s="113"/>
      <c r="FH46" s="113"/>
      <c r="FI46" s="113"/>
      <c r="FJ46" s="113"/>
      <c r="FK46" s="113"/>
      <c r="FL46" s="113"/>
      <c r="FM46" s="113"/>
      <c r="FN46" s="113"/>
      <c r="FO46" s="113"/>
      <c r="FP46" s="113"/>
      <c r="FQ46" s="113"/>
      <c r="FR46" s="113"/>
      <c r="FS46" s="113"/>
      <c r="FT46" s="113"/>
      <c r="FU46" s="113"/>
      <c r="FV46" s="113"/>
      <c r="FW46" s="113"/>
      <c r="FX46" s="113"/>
      <c r="FY46" s="113"/>
      <c r="FZ46" s="113"/>
      <c r="GA46" s="113"/>
      <c r="GB46" s="113"/>
      <c r="GC46" s="113"/>
      <c r="GD46" s="113"/>
      <c r="GE46" s="113"/>
      <c r="GF46" s="113"/>
      <c r="GG46" s="113"/>
      <c r="GH46" s="113"/>
      <c r="GI46" s="113"/>
      <c r="GJ46" s="113"/>
      <c r="GK46" s="113"/>
      <c r="GL46" s="113"/>
    </row>
    <row r="47" spans="1:194" s="116" customFormat="1" x14ac:dyDescent="0.25">
      <c r="A47" s="114" t="s">
        <v>127</v>
      </c>
      <c r="B47" s="115">
        <v>1437800</v>
      </c>
      <c r="C47" s="115">
        <v>1497800</v>
      </c>
      <c r="D47" s="115">
        <v>60000</v>
      </c>
      <c r="E47" s="115">
        <v>0</v>
      </c>
      <c r="F47" s="115">
        <v>60000</v>
      </c>
      <c r="G47" s="115">
        <v>60000</v>
      </c>
      <c r="H47" s="115">
        <v>0</v>
      </c>
      <c r="I47" s="115">
        <v>0</v>
      </c>
      <c r="J47" s="115">
        <v>0</v>
      </c>
      <c r="K47" s="115">
        <v>260400</v>
      </c>
      <c r="L47" s="115">
        <v>1060400</v>
      </c>
      <c r="M47" s="115">
        <v>800000</v>
      </c>
      <c r="N47" s="115">
        <v>0</v>
      </c>
      <c r="O47" s="115">
        <v>0</v>
      </c>
      <c r="P47" s="115">
        <v>0</v>
      </c>
      <c r="Q47" s="115">
        <v>0</v>
      </c>
      <c r="R47" s="115">
        <v>0</v>
      </c>
      <c r="S47" s="115">
        <v>0</v>
      </c>
      <c r="T47" s="115">
        <v>0</v>
      </c>
      <c r="U47" s="115">
        <v>0</v>
      </c>
      <c r="V47" s="115">
        <v>0</v>
      </c>
      <c r="W47" s="115">
        <v>232400</v>
      </c>
      <c r="X47" s="115">
        <v>232400</v>
      </c>
      <c r="Y47" s="115">
        <v>0</v>
      </c>
      <c r="Z47" s="115">
        <v>945000</v>
      </c>
      <c r="AA47" s="115">
        <v>145000</v>
      </c>
      <c r="AB47" s="115">
        <v>-800000</v>
      </c>
      <c r="AC47" s="113"/>
      <c r="AD47" s="113"/>
      <c r="AE47" s="113"/>
      <c r="AF47" s="113"/>
      <c r="AG47" s="113"/>
      <c r="AH47" s="113"/>
      <c r="AI47" s="113"/>
      <c r="AJ47" s="113"/>
      <c r="AK47" s="113"/>
      <c r="AL47" s="113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3"/>
      <c r="BD47" s="113"/>
      <c r="BE47" s="113"/>
      <c r="BF47" s="113"/>
      <c r="BG47" s="113"/>
      <c r="BH47" s="113"/>
      <c r="BI47" s="113"/>
      <c r="BJ47" s="113"/>
      <c r="BK47" s="113"/>
      <c r="BL47" s="113"/>
      <c r="BM47" s="113"/>
      <c r="BN47" s="113"/>
      <c r="BO47" s="113"/>
      <c r="BP47" s="113"/>
      <c r="BQ47" s="113"/>
      <c r="BR47" s="113"/>
      <c r="BS47" s="113"/>
      <c r="BT47" s="113"/>
      <c r="BU47" s="113"/>
      <c r="BV47" s="113"/>
      <c r="BW47" s="113"/>
      <c r="BX47" s="113"/>
      <c r="BY47" s="113"/>
      <c r="BZ47" s="113"/>
      <c r="CA47" s="113"/>
      <c r="CB47" s="113"/>
      <c r="CC47" s="113"/>
      <c r="CD47" s="113"/>
      <c r="CE47" s="113"/>
      <c r="CF47" s="113"/>
      <c r="CG47" s="113"/>
      <c r="CH47" s="113"/>
      <c r="CI47" s="113"/>
      <c r="CJ47" s="113"/>
      <c r="CK47" s="113"/>
      <c r="CL47" s="113"/>
      <c r="CM47" s="113"/>
      <c r="CN47" s="113"/>
      <c r="CO47" s="113"/>
      <c r="CP47" s="113"/>
      <c r="CQ47" s="113"/>
      <c r="CR47" s="113"/>
      <c r="CS47" s="113"/>
      <c r="CT47" s="113"/>
      <c r="CU47" s="113"/>
      <c r="CV47" s="113"/>
      <c r="CW47" s="113"/>
      <c r="CX47" s="113"/>
      <c r="CY47" s="113"/>
      <c r="CZ47" s="113"/>
      <c r="DA47" s="113"/>
      <c r="DB47" s="113"/>
      <c r="DC47" s="113"/>
      <c r="DD47" s="113"/>
      <c r="DE47" s="113"/>
      <c r="DF47" s="113"/>
      <c r="DG47" s="113"/>
      <c r="DH47" s="113"/>
      <c r="DI47" s="113"/>
      <c r="DJ47" s="113"/>
      <c r="DK47" s="113"/>
      <c r="DL47" s="113"/>
      <c r="DM47" s="113"/>
      <c r="DN47" s="113"/>
      <c r="DO47" s="113"/>
      <c r="DP47" s="113"/>
      <c r="DQ47" s="113"/>
      <c r="DR47" s="113"/>
      <c r="DS47" s="113"/>
      <c r="DT47" s="113"/>
      <c r="DU47" s="113"/>
      <c r="DV47" s="113"/>
      <c r="DW47" s="113"/>
      <c r="DX47" s="113"/>
      <c r="DY47" s="113"/>
      <c r="DZ47" s="113"/>
      <c r="EA47" s="113"/>
      <c r="EB47" s="113"/>
      <c r="EC47" s="113"/>
      <c r="ED47" s="113"/>
      <c r="EE47" s="113"/>
      <c r="EF47" s="113"/>
      <c r="EG47" s="113"/>
      <c r="EH47" s="113"/>
      <c r="EI47" s="113"/>
      <c r="EJ47" s="113"/>
      <c r="EK47" s="113"/>
      <c r="EL47" s="113"/>
      <c r="EM47" s="113"/>
      <c r="EN47" s="113"/>
      <c r="EO47" s="113"/>
      <c r="EP47" s="113"/>
      <c r="EQ47" s="113"/>
      <c r="ER47" s="113"/>
      <c r="ES47" s="113"/>
      <c r="ET47" s="113"/>
      <c r="EU47" s="113"/>
      <c r="EV47" s="113"/>
      <c r="EW47" s="113"/>
      <c r="EX47" s="113"/>
      <c r="EY47" s="113"/>
      <c r="EZ47" s="113"/>
      <c r="FA47" s="113"/>
      <c r="FB47" s="113"/>
      <c r="FC47" s="113"/>
      <c r="FD47" s="113"/>
      <c r="FE47" s="113"/>
      <c r="FF47" s="113"/>
      <c r="FG47" s="113"/>
      <c r="FH47" s="113"/>
      <c r="FI47" s="113"/>
      <c r="FJ47" s="113"/>
      <c r="FK47" s="113"/>
      <c r="FL47" s="113"/>
      <c r="FM47" s="113"/>
      <c r="FN47" s="113"/>
      <c r="FO47" s="113"/>
      <c r="FP47" s="113"/>
      <c r="FQ47" s="113"/>
      <c r="FR47" s="113"/>
      <c r="FS47" s="113"/>
      <c r="FT47" s="113"/>
      <c r="FU47" s="113"/>
      <c r="FV47" s="113"/>
      <c r="FW47" s="113"/>
      <c r="FX47" s="113"/>
      <c r="FY47" s="113"/>
      <c r="FZ47" s="113"/>
      <c r="GA47" s="113"/>
      <c r="GB47" s="113"/>
      <c r="GC47" s="113"/>
      <c r="GD47" s="113"/>
      <c r="GE47" s="113"/>
      <c r="GF47" s="113"/>
      <c r="GG47" s="113"/>
      <c r="GH47" s="113"/>
      <c r="GI47" s="113"/>
      <c r="GJ47" s="113"/>
      <c r="GK47" s="113"/>
      <c r="GL47" s="113"/>
    </row>
    <row r="48" spans="1:194" s="116" customFormat="1" ht="31.5" x14ac:dyDescent="0.25">
      <c r="A48" s="124" t="s">
        <v>161</v>
      </c>
      <c r="B48" s="122">
        <v>1292800</v>
      </c>
      <c r="C48" s="122">
        <v>1292800</v>
      </c>
      <c r="D48" s="122">
        <v>0</v>
      </c>
      <c r="E48" s="122"/>
      <c r="F48" s="122"/>
      <c r="G48" s="122">
        <v>0</v>
      </c>
      <c r="H48" s="122"/>
      <c r="I48" s="122"/>
      <c r="J48" s="122">
        <v>0</v>
      </c>
      <c r="K48" s="122">
        <v>260400</v>
      </c>
      <c r="L48" s="122">
        <v>1060400</v>
      </c>
      <c r="M48" s="122">
        <v>800000</v>
      </c>
      <c r="N48" s="122"/>
      <c r="O48" s="122"/>
      <c r="P48" s="122">
        <v>0</v>
      </c>
      <c r="Q48" s="122"/>
      <c r="R48" s="122"/>
      <c r="S48" s="122">
        <v>0</v>
      </c>
      <c r="T48" s="122"/>
      <c r="U48" s="122"/>
      <c r="V48" s="122">
        <v>0</v>
      </c>
      <c r="W48" s="122">
        <v>232400</v>
      </c>
      <c r="X48" s="122">
        <v>232400</v>
      </c>
      <c r="Y48" s="122">
        <v>0</v>
      </c>
      <c r="Z48" s="122">
        <v>800000</v>
      </c>
      <c r="AA48" s="122">
        <v>0</v>
      </c>
      <c r="AB48" s="122">
        <v>-800000</v>
      </c>
    </row>
    <row r="49" spans="1:194" s="116" customFormat="1" ht="31.5" x14ac:dyDescent="0.25">
      <c r="A49" s="124" t="s">
        <v>162</v>
      </c>
      <c r="B49" s="122">
        <v>100000</v>
      </c>
      <c r="C49" s="122">
        <v>100000</v>
      </c>
      <c r="D49" s="122">
        <v>0</v>
      </c>
      <c r="E49" s="122"/>
      <c r="F49" s="122"/>
      <c r="G49" s="122">
        <v>0</v>
      </c>
      <c r="H49" s="122"/>
      <c r="I49" s="122"/>
      <c r="J49" s="122">
        <v>0</v>
      </c>
      <c r="K49" s="122"/>
      <c r="L49" s="122"/>
      <c r="M49" s="122">
        <v>0</v>
      </c>
      <c r="N49" s="122"/>
      <c r="O49" s="122"/>
      <c r="P49" s="122">
        <v>0</v>
      </c>
      <c r="Q49" s="122"/>
      <c r="R49" s="122"/>
      <c r="S49" s="122">
        <v>0</v>
      </c>
      <c r="T49" s="122"/>
      <c r="U49" s="122"/>
      <c r="V49" s="122">
        <v>0</v>
      </c>
      <c r="W49" s="122"/>
      <c r="X49" s="122"/>
      <c r="Y49" s="122">
        <v>0</v>
      </c>
      <c r="Z49" s="122">
        <v>100000</v>
      </c>
      <c r="AA49" s="122">
        <v>100000</v>
      </c>
      <c r="AB49" s="122">
        <v>0</v>
      </c>
    </row>
    <row r="50" spans="1:194" s="116" customFormat="1" x14ac:dyDescent="0.25">
      <c r="A50" s="124" t="s">
        <v>163</v>
      </c>
      <c r="B50" s="122">
        <v>0</v>
      </c>
      <c r="C50" s="122">
        <v>60000</v>
      </c>
      <c r="D50" s="122">
        <v>60000</v>
      </c>
      <c r="E50" s="122"/>
      <c r="F50" s="122">
        <v>60000</v>
      </c>
      <c r="G50" s="122">
        <v>60000</v>
      </c>
      <c r="H50" s="122"/>
      <c r="I50" s="122"/>
      <c r="J50" s="122">
        <v>0</v>
      </c>
      <c r="K50" s="122"/>
      <c r="L50" s="122"/>
      <c r="M50" s="122">
        <v>0</v>
      </c>
      <c r="N50" s="122"/>
      <c r="O50" s="122"/>
      <c r="P50" s="122">
        <v>0</v>
      </c>
      <c r="Q50" s="122"/>
      <c r="R50" s="122"/>
      <c r="S50" s="122">
        <v>0</v>
      </c>
      <c r="T50" s="122"/>
      <c r="U50" s="122"/>
      <c r="V50" s="122">
        <v>0</v>
      </c>
      <c r="W50" s="122"/>
      <c r="X50" s="122"/>
      <c r="Y50" s="122">
        <v>0</v>
      </c>
      <c r="Z50" s="122"/>
      <c r="AA50" s="122"/>
      <c r="AB50" s="122">
        <v>0</v>
      </c>
    </row>
    <row r="51" spans="1:194" s="116" customFormat="1" ht="31.5" x14ac:dyDescent="0.25">
      <c r="A51" s="124" t="s">
        <v>164</v>
      </c>
      <c r="B51" s="122">
        <v>45000</v>
      </c>
      <c r="C51" s="122">
        <v>45000</v>
      </c>
      <c r="D51" s="122">
        <v>0</v>
      </c>
      <c r="E51" s="122"/>
      <c r="F51" s="122"/>
      <c r="G51" s="122">
        <v>0</v>
      </c>
      <c r="H51" s="122"/>
      <c r="I51" s="122"/>
      <c r="J51" s="122">
        <v>0</v>
      </c>
      <c r="K51" s="122"/>
      <c r="L51" s="122"/>
      <c r="M51" s="122">
        <v>0</v>
      </c>
      <c r="N51" s="122"/>
      <c r="O51" s="122"/>
      <c r="P51" s="122">
        <v>0</v>
      </c>
      <c r="Q51" s="122"/>
      <c r="R51" s="122"/>
      <c r="S51" s="122">
        <v>0</v>
      </c>
      <c r="T51" s="122"/>
      <c r="U51" s="122"/>
      <c r="V51" s="122">
        <v>0</v>
      </c>
      <c r="W51" s="122"/>
      <c r="X51" s="122"/>
      <c r="Y51" s="122">
        <v>0</v>
      </c>
      <c r="Z51" s="122">
        <v>45000</v>
      </c>
      <c r="AA51" s="122">
        <v>45000</v>
      </c>
      <c r="AB51" s="122">
        <v>0</v>
      </c>
    </row>
    <row r="52" spans="1:194" s="116" customFormat="1" x14ac:dyDescent="0.25">
      <c r="A52" s="114" t="s">
        <v>165</v>
      </c>
      <c r="B52" s="115">
        <v>244598</v>
      </c>
      <c r="C52" s="115">
        <v>251097</v>
      </c>
      <c r="D52" s="115">
        <v>6499</v>
      </c>
      <c r="E52" s="115">
        <v>0</v>
      </c>
      <c r="F52" s="115">
        <v>0</v>
      </c>
      <c r="G52" s="115">
        <v>0</v>
      </c>
      <c r="H52" s="115">
        <v>0</v>
      </c>
      <c r="I52" s="115">
        <v>0</v>
      </c>
      <c r="J52" s="115">
        <v>0</v>
      </c>
      <c r="K52" s="115">
        <v>0</v>
      </c>
      <c r="L52" s="115">
        <v>0</v>
      </c>
      <c r="M52" s="115">
        <v>0</v>
      </c>
      <c r="N52" s="115">
        <v>244598</v>
      </c>
      <c r="O52" s="115">
        <v>251097</v>
      </c>
      <c r="P52" s="115">
        <v>6499</v>
      </c>
      <c r="Q52" s="115">
        <v>0</v>
      </c>
      <c r="R52" s="115">
        <v>0</v>
      </c>
      <c r="S52" s="115">
        <v>0</v>
      </c>
      <c r="T52" s="115">
        <v>0</v>
      </c>
      <c r="U52" s="115">
        <v>0</v>
      </c>
      <c r="V52" s="115">
        <v>0</v>
      </c>
      <c r="W52" s="115">
        <v>0</v>
      </c>
      <c r="X52" s="115">
        <v>0</v>
      </c>
      <c r="Y52" s="115">
        <v>0</v>
      </c>
      <c r="Z52" s="115">
        <v>0</v>
      </c>
      <c r="AA52" s="115">
        <v>0</v>
      </c>
      <c r="AB52" s="115">
        <v>0</v>
      </c>
      <c r="AC52" s="113"/>
      <c r="AD52" s="113"/>
      <c r="AE52" s="113"/>
      <c r="AF52" s="113"/>
      <c r="AG52" s="113"/>
      <c r="AH52" s="113"/>
      <c r="AI52" s="113"/>
      <c r="AJ52" s="113"/>
      <c r="AK52" s="113"/>
      <c r="AL52" s="113"/>
      <c r="AM52" s="113"/>
      <c r="AN52" s="113"/>
      <c r="AO52" s="113"/>
      <c r="AP52" s="113"/>
      <c r="AQ52" s="113"/>
      <c r="AR52" s="113"/>
      <c r="AS52" s="113"/>
      <c r="AT52" s="113"/>
      <c r="AU52" s="113"/>
      <c r="AV52" s="113"/>
      <c r="AW52" s="113"/>
      <c r="AX52" s="113"/>
      <c r="AY52" s="113"/>
      <c r="AZ52" s="113"/>
      <c r="BA52" s="113"/>
      <c r="BB52" s="113"/>
      <c r="BC52" s="113"/>
      <c r="BD52" s="113"/>
      <c r="BE52" s="113"/>
      <c r="BF52" s="113"/>
      <c r="BG52" s="113"/>
      <c r="BH52" s="113"/>
      <c r="BI52" s="113"/>
      <c r="BJ52" s="113"/>
      <c r="BK52" s="113"/>
      <c r="BL52" s="113"/>
      <c r="BM52" s="113"/>
      <c r="BN52" s="113"/>
      <c r="BO52" s="113"/>
      <c r="BP52" s="113"/>
      <c r="BQ52" s="113"/>
      <c r="BR52" s="113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113"/>
      <c r="CN52" s="113"/>
      <c r="CO52" s="113"/>
      <c r="CP52" s="113"/>
      <c r="CQ52" s="113"/>
      <c r="CR52" s="113"/>
      <c r="CS52" s="113"/>
      <c r="CT52" s="113"/>
      <c r="CU52" s="113"/>
      <c r="CV52" s="113"/>
      <c r="CW52" s="113"/>
      <c r="CX52" s="113"/>
      <c r="CY52" s="113"/>
      <c r="CZ52" s="113"/>
      <c r="DA52" s="113"/>
      <c r="DB52" s="113"/>
      <c r="DC52" s="113"/>
      <c r="DD52" s="113"/>
      <c r="DE52" s="113"/>
      <c r="DF52" s="113"/>
      <c r="DG52" s="113"/>
      <c r="DH52" s="113"/>
      <c r="DI52" s="113"/>
      <c r="DJ52" s="113"/>
      <c r="DK52" s="113"/>
      <c r="DL52" s="113"/>
      <c r="DM52" s="113"/>
      <c r="DN52" s="113"/>
      <c r="DO52" s="113"/>
      <c r="DP52" s="113"/>
      <c r="DQ52" s="113"/>
      <c r="DR52" s="113"/>
      <c r="DS52" s="113"/>
      <c r="DT52" s="113"/>
      <c r="DU52" s="113"/>
      <c r="DV52" s="113"/>
      <c r="DW52" s="113"/>
      <c r="DX52" s="113"/>
      <c r="DY52" s="113"/>
      <c r="DZ52" s="113"/>
      <c r="EA52" s="113"/>
      <c r="EB52" s="113"/>
      <c r="EC52" s="113"/>
      <c r="ED52" s="113"/>
      <c r="EE52" s="113"/>
      <c r="EF52" s="113"/>
      <c r="EG52" s="113"/>
      <c r="EH52" s="113"/>
      <c r="EI52" s="113"/>
      <c r="EJ52" s="113"/>
      <c r="EK52" s="113"/>
      <c r="EL52" s="113"/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/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/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</row>
    <row r="53" spans="1:194" s="113" customFormat="1" x14ac:dyDescent="0.25">
      <c r="A53" s="114" t="s">
        <v>127</v>
      </c>
      <c r="B53" s="115">
        <v>244598</v>
      </c>
      <c r="C53" s="115">
        <v>251097</v>
      </c>
      <c r="D53" s="115">
        <v>6499</v>
      </c>
      <c r="E53" s="115">
        <v>0</v>
      </c>
      <c r="F53" s="115">
        <v>0</v>
      </c>
      <c r="G53" s="115">
        <v>0</v>
      </c>
      <c r="H53" s="115">
        <v>0</v>
      </c>
      <c r="I53" s="115">
        <v>0</v>
      </c>
      <c r="J53" s="115">
        <v>0</v>
      </c>
      <c r="K53" s="115">
        <v>0</v>
      </c>
      <c r="L53" s="115">
        <v>0</v>
      </c>
      <c r="M53" s="115">
        <v>0</v>
      </c>
      <c r="N53" s="115">
        <v>244598</v>
      </c>
      <c r="O53" s="115">
        <v>251097</v>
      </c>
      <c r="P53" s="115">
        <v>6499</v>
      </c>
      <c r="Q53" s="115">
        <v>0</v>
      </c>
      <c r="R53" s="115">
        <v>0</v>
      </c>
      <c r="S53" s="115">
        <v>0</v>
      </c>
      <c r="T53" s="115">
        <v>0</v>
      </c>
      <c r="U53" s="115">
        <v>0</v>
      </c>
      <c r="V53" s="115">
        <v>0</v>
      </c>
      <c r="W53" s="115">
        <v>0</v>
      </c>
      <c r="X53" s="115">
        <v>0</v>
      </c>
      <c r="Y53" s="115">
        <v>0</v>
      </c>
      <c r="Z53" s="115">
        <v>0</v>
      </c>
      <c r="AA53" s="115">
        <v>0</v>
      </c>
      <c r="AB53" s="115">
        <v>0</v>
      </c>
    </row>
    <row r="54" spans="1:194" s="116" customFormat="1" ht="31.5" x14ac:dyDescent="0.25">
      <c r="A54" s="121" t="s">
        <v>166</v>
      </c>
      <c r="B54" s="122">
        <v>12000</v>
      </c>
      <c r="C54" s="122">
        <v>12000</v>
      </c>
      <c r="D54" s="122">
        <v>0</v>
      </c>
      <c r="E54" s="122"/>
      <c r="F54" s="122"/>
      <c r="G54" s="122">
        <v>0</v>
      </c>
      <c r="H54" s="122"/>
      <c r="I54" s="122"/>
      <c r="J54" s="122">
        <v>0</v>
      </c>
      <c r="K54" s="122"/>
      <c r="L54" s="122"/>
      <c r="M54" s="122">
        <v>0</v>
      </c>
      <c r="N54" s="122">
        <v>12000</v>
      </c>
      <c r="O54" s="122">
        <v>12000</v>
      </c>
      <c r="P54" s="122">
        <v>0</v>
      </c>
      <c r="Q54" s="122"/>
      <c r="R54" s="122"/>
      <c r="S54" s="122">
        <v>0</v>
      </c>
      <c r="T54" s="122"/>
      <c r="U54" s="122"/>
      <c r="V54" s="122">
        <v>0</v>
      </c>
      <c r="W54" s="122"/>
      <c r="X54" s="122"/>
      <c r="Y54" s="122">
        <v>0</v>
      </c>
      <c r="Z54" s="122"/>
      <c r="AA54" s="122"/>
      <c r="AB54" s="122">
        <v>0</v>
      </c>
    </row>
    <row r="55" spans="1:194" s="116" customFormat="1" x14ac:dyDescent="0.25">
      <c r="A55" s="121" t="s">
        <v>167</v>
      </c>
      <c r="B55" s="122">
        <v>0</v>
      </c>
      <c r="C55" s="122">
        <v>6499</v>
      </c>
      <c r="D55" s="122">
        <v>6499</v>
      </c>
      <c r="E55" s="122"/>
      <c r="F55" s="122"/>
      <c r="G55" s="122">
        <v>0</v>
      </c>
      <c r="H55" s="122"/>
      <c r="I55" s="122"/>
      <c r="J55" s="122">
        <v>0</v>
      </c>
      <c r="K55" s="122"/>
      <c r="L55" s="122"/>
      <c r="M55" s="122">
        <v>0</v>
      </c>
      <c r="N55" s="122">
        <v>0</v>
      </c>
      <c r="O55" s="122">
        <v>6499</v>
      </c>
      <c r="P55" s="122">
        <v>6499</v>
      </c>
      <c r="Q55" s="122"/>
      <c r="R55" s="122"/>
      <c r="S55" s="122">
        <v>0</v>
      </c>
      <c r="T55" s="122"/>
      <c r="U55" s="122"/>
      <c r="V55" s="122">
        <v>0</v>
      </c>
      <c r="W55" s="122"/>
      <c r="X55" s="122"/>
      <c r="Y55" s="122">
        <v>0</v>
      </c>
      <c r="Z55" s="122"/>
      <c r="AA55" s="122"/>
      <c r="AB55" s="122">
        <v>0</v>
      </c>
    </row>
    <row r="56" spans="1:194" s="116" customFormat="1" x14ac:dyDescent="0.25">
      <c r="A56" s="121" t="s">
        <v>168</v>
      </c>
      <c r="B56" s="122">
        <v>38430</v>
      </c>
      <c r="C56" s="122">
        <v>38430</v>
      </c>
      <c r="D56" s="122">
        <v>0</v>
      </c>
      <c r="E56" s="122"/>
      <c r="F56" s="122"/>
      <c r="G56" s="122">
        <v>0</v>
      </c>
      <c r="H56" s="122"/>
      <c r="I56" s="122"/>
      <c r="J56" s="122">
        <v>0</v>
      </c>
      <c r="K56" s="122"/>
      <c r="L56" s="122"/>
      <c r="M56" s="122">
        <v>0</v>
      </c>
      <c r="N56" s="122">
        <v>38430</v>
      </c>
      <c r="O56" s="122">
        <v>38430</v>
      </c>
      <c r="P56" s="122">
        <v>0</v>
      </c>
      <c r="Q56" s="122"/>
      <c r="R56" s="122"/>
      <c r="S56" s="122">
        <v>0</v>
      </c>
      <c r="T56" s="122"/>
      <c r="U56" s="122"/>
      <c r="V56" s="122">
        <v>0</v>
      </c>
      <c r="W56" s="122"/>
      <c r="X56" s="122"/>
      <c r="Y56" s="122">
        <v>0</v>
      </c>
      <c r="Z56" s="122"/>
      <c r="AA56" s="122"/>
      <c r="AB56" s="122">
        <v>0</v>
      </c>
    </row>
    <row r="57" spans="1:194" s="116" customFormat="1" x14ac:dyDescent="0.25">
      <c r="A57" s="121" t="s">
        <v>169</v>
      </c>
      <c r="B57" s="122">
        <v>194168</v>
      </c>
      <c r="C57" s="122">
        <v>194168</v>
      </c>
      <c r="D57" s="122">
        <v>0</v>
      </c>
      <c r="E57" s="122"/>
      <c r="F57" s="122"/>
      <c r="G57" s="122">
        <v>0</v>
      </c>
      <c r="H57" s="122"/>
      <c r="I57" s="122"/>
      <c r="J57" s="122">
        <v>0</v>
      </c>
      <c r="K57" s="122"/>
      <c r="L57" s="122"/>
      <c r="M57" s="122">
        <v>0</v>
      </c>
      <c r="N57" s="122">
        <v>194168</v>
      </c>
      <c r="O57" s="122">
        <v>194168</v>
      </c>
      <c r="P57" s="122">
        <v>0</v>
      </c>
      <c r="Q57" s="122"/>
      <c r="R57" s="122"/>
      <c r="S57" s="122">
        <v>0</v>
      </c>
      <c r="T57" s="122"/>
      <c r="U57" s="122"/>
      <c r="V57" s="122">
        <v>0</v>
      </c>
      <c r="W57" s="122"/>
      <c r="X57" s="122"/>
      <c r="Y57" s="122">
        <v>0</v>
      </c>
      <c r="Z57" s="122"/>
      <c r="AA57" s="122"/>
      <c r="AB57" s="122">
        <v>0</v>
      </c>
    </row>
    <row r="58" spans="1:194" s="116" customFormat="1" x14ac:dyDescent="0.25">
      <c r="A58" s="114" t="s">
        <v>170</v>
      </c>
      <c r="B58" s="115">
        <v>659516</v>
      </c>
      <c r="C58" s="115">
        <v>607888</v>
      </c>
      <c r="D58" s="115">
        <v>-51628</v>
      </c>
      <c r="E58" s="115">
        <v>0</v>
      </c>
      <c r="F58" s="115">
        <v>0</v>
      </c>
      <c r="G58" s="115">
        <v>0</v>
      </c>
      <c r="H58" s="115">
        <v>0</v>
      </c>
      <c r="I58" s="115">
        <v>0</v>
      </c>
      <c r="J58" s="115">
        <v>0</v>
      </c>
      <c r="K58" s="115">
        <v>0</v>
      </c>
      <c r="L58" s="115">
        <v>0</v>
      </c>
      <c r="M58" s="115">
        <v>0</v>
      </c>
      <c r="N58" s="115">
        <v>54589</v>
      </c>
      <c r="O58" s="115">
        <v>54589</v>
      </c>
      <c r="P58" s="115">
        <v>0</v>
      </c>
      <c r="Q58" s="115">
        <v>604927</v>
      </c>
      <c r="R58" s="115">
        <v>553299</v>
      </c>
      <c r="S58" s="115">
        <v>-51628</v>
      </c>
      <c r="T58" s="115">
        <v>0</v>
      </c>
      <c r="U58" s="115">
        <v>0</v>
      </c>
      <c r="V58" s="115">
        <v>0</v>
      </c>
      <c r="W58" s="115">
        <v>0</v>
      </c>
      <c r="X58" s="115">
        <v>0</v>
      </c>
      <c r="Y58" s="115">
        <v>0</v>
      </c>
      <c r="Z58" s="115">
        <v>0</v>
      </c>
      <c r="AA58" s="115">
        <v>0</v>
      </c>
      <c r="AB58" s="115">
        <v>0</v>
      </c>
    </row>
    <row r="59" spans="1:194" s="116" customFormat="1" x14ac:dyDescent="0.25">
      <c r="A59" s="114" t="s">
        <v>127</v>
      </c>
      <c r="B59" s="115">
        <v>659516</v>
      </c>
      <c r="C59" s="115">
        <v>607888</v>
      </c>
      <c r="D59" s="115">
        <v>-51628</v>
      </c>
      <c r="E59" s="115">
        <v>0</v>
      </c>
      <c r="F59" s="115">
        <v>0</v>
      </c>
      <c r="G59" s="115">
        <v>0</v>
      </c>
      <c r="H59" s="115">
        <v>0</v>
      </c>
      <c r="I59" s="115">
        <v>0</v>
      </c>
      <c r="J59" s="115">
        <v>0</v>
      </c>
      <c r="K59" s="115">
        <v>0</v>
      </c>
      <c r="L59" s="115">
        <v>0</v>
      </c>
      <c r="M59" s="115">
        <v>0</v>
      </c>
      <c r="N59" s="115">
        <v>54589</v>
      </c>
      <c r="O59" s="115">
        <v>54589</v>
      </c>
      <c r="P59" s="115">
        <v>0</v>
      </c>
      <c r="Q59" s="115">
        <v>604927</v>
      </c>
      <c r="R59" s="115">
        <v>553299</v>
      </c>
      <c r="S59" s="115">
        <v>-51628</v>
      </c>
      <c r="T59" s="115">
        <v>0</v>
      </c>
      <c r="U59" s="115">
        <v>0</v>
      </c>
      <c r="V59" s="115">
        <v>0</v>
      </c>
      <c r="W59" s="115">
        <v>0</v>
      </c>
      <c r="X59" s="115">
        <v>0</v>
      </c>
      <c r="Y59" s="115">
        <v>0</v>
      </c>
      <c r="Z59" s="115">
        <v>0</v>
      </c>
      <c r="AA59" s="115">
        <v>0</v>
      </c>
      <c r="AB59" s="115">
        <v>0</v>
      </c>
    </row>
    <row r="60" spans="1:194" s="113" customFormat="1" ht="47.25" x14ac:dyDescent="0.25">
      <c r="A60" s="123" t="s">
        <v>171</v>
      </c>
      <c r="B60" s="125">
        <v>290000</v>
      </c>
      <c r="C60" s="125">
        <v>238372</v>
      </c>
      <c r="D60" s="125">
        <v>-51628</v>
      </c>
      <c r="E60" s="125"/>
      <c r="F60" s="125"/>
      <c r="G60" s="125">
        <v>0</v>
      </c>
      <c r="H60" s="125"/>
      <c r="I60" s="125"/>
      <c r="J60" s="125">
        <v>0</v>
      </c>
      <c r="K60" s="125"/>
      <c r="L60" s="125"/>
      <c r="M60" s="125">
        <v>0</v>
      </c>
      <c r="N60" s="125"/>
      <c r="O60" s="125"/>
      <c r="P60" s="125">
        <v>0</v>
      </c>
      <c r="Q60" s="125">
        <v>290000</v>
      </c>
      <c r="R60" s="125">
        <v>238372</v>
      </c>
      <c r="S60" s="125">
        <v>-51628</v>
      </c>
      <c r="T60" s="125"/>
      <c r="U60" s="125"/>
      <c r="V60" s="125">
        <v>0</v>
      </c>
      <c r="W60" s="125"/>
      <c r="X60" s="125"/>
      <c r="Y60" s="125">
        <v>0</v>
      </c>
      <c r="Z60" s="125"/>
      <c r="AA60" s="125"/>
      <c r="AB60" s="125">
        <v>0</v>
      </c>
      <c r="AC60" s="116"/>
      <c r="AD60" s="116"/>
      <c r="AE60" s="116"/>
      <c r="AF60" s="116"/>
      <c r="AG60" s="116"/>
      <c r="AH60" s="116"/>
      <c r="AI60" s="116"/>
      <c r="AJ60" s="116"/>
      <c r="AK60" s="116"/>
      <c r="AL60" s="116"/>
      <c r="AM60" s="116"/>
      <c r="AN60" s="116"/>
      <c r="AO60" s="116"/>
      <c r="AP60" s="116"/>
      <c r="AQ60" s="116"/>
      <c r="AR60" s="116"/>
      <c r="AS60" s="116"/>
      <c r="AT60" s="116"/>
      <c r="AU60" s="116"/>
      <c r="AV60" s="116"/>
      <c r="AW60" s="116"/>
      <c r="AX60" s="116"/>
      <c r="AY60" s="116"/>
      <c r="AZ60" s="116"/>
      <c r="BA60" s="116"/>
      <c r="BB60" s="116"/>
      <c r="BC60" s="116"/>
      <c r="BD60" s="116"/>
      <c r="BE60" s="116"/>
      <c r="BF60" s="116"/>
      <c r="BG60" s="116"/>
      <c r="BH60" s="116"/>
      <c r="BI60" s="116"/>
      <c r="BJ60" s="116"/>
      <c r="BK60" s="116"/>
      <c r="BL60" s="116"/>
      <c r="BM60" s="116"/>
      <c r="BN60" s="116"/>
      <c r="BO60" s="116"/>
      <c r="BP60" s="116"/>
      <c r="BQ60" s="116"/>
      <c r="BR60" s="116"/>
      <c r="BS60" s="116"/>
      <c r="BT60" s="116"/>
      <c r="BU60" s="116"/>
      <c r="BV60" s="116"/>
      <c r="BW60" s="116"/>
      <c r="BX60" s="116"/>
      <c r="BY60" s="116"/>
      <c r="BZ60" s="116"/>
      <c r="CA60" s="116"/>
      <c r="CB60" s="116"/>
      <c r="CC60" s="116"/>
      <c r="CD60" s="116"/>
      <c r="CE60" s="116"/>
      <c r="CF60" s="116"/>
      <c r="CG60" s="116"/>
      <c r="CH60" s="116"/>
      <c r="CI60" s="116"/>
      <c r="CJ60" s="116"/>
      <c r="CK60" s="116"/>
      <c r="CL60" s="116"/>
      <c r="CM60" s="116"/>
      <c r="CN60" s="116"/>
      <c r="CO60" s="116"/>
      <c r="CP60" s="116"/>
      <c r="CQ60" s="116"/>
      <c r="CR60" s="116"/>
      <c r="CS60" s="116"/>
      <c r="CT60" s="116"/>
      <c r="CU60" s="116"/>
      <c r="CV60" s="116"/>
      <c r="CW60" s="116"/>
      <c r="CX60" s="116"/>
      <c r="CY60" s="116"/>
      <c r="CZ60" s="116"/>
      <c r="DA60" s="116"/>
      <c r="DB60" s="116"/>
      <c r="DC60" s="116"/>
      <c r="DD60" s="116"/>
      <c r="DE60" s="116"/>
      <c r="DF60" s="116"/>
      <c r="DG60" s="116"/>
      <c r="DH60" s="116"/>
      <c r="DI60" s="116"/>
      <c r="DJ60" s="116"/>
      <c r="DK60" s="116"/>
      <c r="DL60" s="116"/>
      <c r="DM60" s="116"/>
      <c r="DN60" s="116"/>
      <c r="DO60" s="116"/>
      <c r="DP60" s="116"/>
      <c r="DQ60" s="116"/>
      <c r="DR60" s="116"/>
      <c r="DS60" s="116"/>
      <c r="DT60" s="116"/>
      <c r="DU60" s="116"/>
      <c r="DV60" s="116"/>
      <c r="DW60" s="116"/>
      <c r="DX60" s="116"/>
      <c r="DY60" s="116"/>
      <c r="DZ60" s="116"/>
      <c r="EA60" s="116"/>
      <c r="EB60" s="116"/>
      <c r="EC60" s="116"/>
      <c r="ED60" s="116"/>
      <c r="EE60" s="116"/>
      <c r="EF60" s="116"/>
      <c r="EG60" s="116"/>
      <c r="EH60" s="116"/>
      <c r="EI60" s="116"/>
      <c r="EJ60" s="116"/>
      <c r="EK60" s="116"/>
      <c r="EL60" s="116"/>
      <c r="EM60" s="116"/>
      <c r="EN60" s="116"/>
      <c r="EO60" s="116"/>
      <c r="EP60" s="116"/>
      <c r="EQ60" s="116"/>
      <c r="ER60" s="116"/>
      <c r="ES60" s="116"/>
      <c r="ET60" s="116"/>
      <c r="EU60" s="116"/>
      <c r="EV60" s="116"/>
      <c r="EW60" s="116"/>
      <c r="EX60" s="116"/>
      <c r="EY60" s="116"/>
      <c r="EZ60" s="116"/>
      <c r="FA60" s="116"/>
      <c r="FB60" s="116"/>
      <c r="FC60" s="116"/>
      <c r="FD60" s="116"/>
      <c r="FE60" s="116"/>
      <c r="FF60" s="116"/>
      <c r="FG60" s="116"/>
      <c r="FH60" s="116"/>
      <c r="FI60" s="116"/>
      <c r="FJ60" s="116"/>
      <c r="FK60" s="116"/>
      <c r="FL60" s="116"/>
      <c r="FM60" s="116"/>
      <c r="FN60" s="116"/>
      <c r="FO60" s="116"/>
      <c r="FP60" s="116"/>
      <c r="FQ60" s="116"/>
      <c r="FR60" s="116"/>
      <c r="FS60" s="116"/>
      <c r="FT60" s="116"/>
      <c r="FU60" s="116"/>
      <c r="FV60" s="116"/>
      <c r="FW60" s="116"/>
      <c r="FX60" s="116"/>
      <c r="FY60" s="116"/>
      <c r="FZ60" s="116"/>
      <c r="GA60" s="116"/>
      <c r="GB60" s="116"/>
      <c r="GC60" s="116"/>
      <c r="GD60" s="116"/>
      <c r="GE60" s="116"/>
      <c r="GF60" s="116"/>
      <c r="GG60" s="116"/>
      <c r="GH60" s="116"/>
      <c r="GI60" s="116"/>
      <c r="GJ60" s="116"/>
      <c r="GK60" s="116"/>
      <c r="GL60" s="116"/>
    </row>
    <row r="61" spans="1:194" s="113" customFormat="1" ht="47.25" x14ac:dyDescent="0.25">
      <c r="A61" s="123" t="s">
        <v>172</v>
      </c>
      <c r="B61" s="125">
        <v>314927</v>
      </c>
      <c r="C61" s="125">
        <v>314927</v>
      </c>
      <c r="D61" s="125">
        <v>0</v>
      </c>
      <c r="E61" s="125"/>
      <c r="F61" s="125"/>
      <c r="G61" s="125">
        <v>0</v>
      </c>
      <c r="H61" s="125"/>
      <c r="I61" s="125"/>
      <c r="J61" s="125">
        <v>0</v>
      </c>
      <c r="K61" s="125"/>
      <c r="L61" s="125"/>
      <c r="M61" s="125">
        <v>0</v>
      </c>
      <c r="N61" s="125"/>
      <c r="O61" s="125"/>
      <c r="P61" s="125">
        <v>0</v>
      </c>
      <c r="Q61" s="125">
        <v>314927</v>
      </c>
      <c r="R61" s="125">
        <v>314927</v>
      </c>
      <c r="S61" s="125">
        <v>0</v>
      </c>
      <c r="T61" s="125"/>
      <c r="U61" s="125"/>
      <c r="V61" s="125">
        <v>0</v>
      </c>
      <c r="W61" s="125"/>
      <c r="X61" s="125"/>
      <c r="Y61" s="125">
        <v>0</v>
      </c>
      <c r="Z61" s="125"/>
      <c r="AA61" s="125"/>
      <c r="AB61" s="125">
        <v>0</v>
      </c>
      <c r="AC61" s="116"/>
      <c r="AD61" s="116"/>
      <c r="AE61" s="116"/>
      <c r="AF61" s="116"/>
      <c r="AG61" s="116"/>
      <c r="AH61" s="116"/>
      <c r="AI61" s="116"/>
      <c r="AJ61" s="116"/>
      <c r="AK61" s="116"/>
      <c r="AL61" s="116"/>
      <c r="AM61" s="116"/>
      <c r="AN61" s="116"/>
      <c r="AO61" s="116"/>
      <c r="AP61" s="116"/>
      <c r="AQ61" s="116"/>
      <c r="AR61" s="116"/>
      <c r="AS61" s="116"/>
      <c r="AT61" s="116"/>
      <c r="AU61" s="116"/>
      <c r="AV61" s="116"/>
      <c r="AW61" s="116"/>
      <c r="AX61" s="116"/>
      <c r="AY61" s="116"/>
      <c r="AZ61" s="116"/>
      <c r="BA61" s="116"/>
      <c r="BB61" s="116"/>
      <c r="BC61" s="116"/>
      <c r="BD61" s="116"/>
      <c r="BE61" s="116"/>
      <c r="BF61" s="116"/>
      <c r="BG61" s="116"/>
      <c r="BH61" s="116"/>
      <c r="BI61" s="116"/>
      <c r="BJ61" s="116"/>
      <c r="BK61" s="116"/>
      <c r="BL61" s="116"/>
      <c r="BM61" s="116"/>
      <c r="BN61" s="116"/>
      <c r="BO61" s="116"/>
      <c r="BP61" s="116"/>
      <c r="BQ61" s="116"/>
      <c r="BR61" s="116"/>
      <c r="BS61" s="116"/>
      <c r="BT61" s="116"/>
      <c r="BU61" s="116"/>
      <c r="BV61" s="116"/>
      <c r="BW61" s="116"/>
      <c r="BX61" s="116"/>
      <c r="BY61" s="116"/>
      <c r="BZ61" s="116"/>
      <c r="CA61" s="116"/>
      <c r="CB61" s="116"/>
      <c r="CC61" s="116"/>
      <c r="CD61" s="116"/>
      <c r="CE61" s="116"/>
      <c r="CF61" s="116"/>
      <c r="CG61" s="116"/>
      <c r="CH61" s="116"/>
      <c r="CI61" s="116"/>
      <c r="CJ61" s="116"/>
      <c r="CK61" s="116"/>
      <c r="CL61" s="116"/>
      <c r="CM61" s="116"/>
      <c r="CN61" s="116"/>
      <c r="CO61" s="116"/>
      <c r="CP61" s="116"/>
      <c r="CQ61" s="116"/>
      <c r="CR61" s="116"/>
      <c r="CS61" s="116"/>
      <c r="CT61" s="116"/>
      <c r="CU61" s="116"/>
      <c r="CV61" s="116"/>
      <c r="CW61" s="116"/>
      <c r="CX61" s="116"/>
      <c r="CY61" s="116"/>
      <c r="CZ61" s="116"/>
      <c r="DA61" s="116"/>
      <c r="DB61" s="116"/>
      <c r="DC61" s="116"/>
      <c r="DD61" s="116"/>
      <c r="DE61" s="116"/>
      <c r="DF61" s="116"/>
      <c r="DG61" s="116"/>
      <c r="DH61" s="116"/>
      <c r="DI61" s="116"/>
      <c r="DJ61" s="116"/>
      <c r="DK61" s="116"/>
      <c r="DL61" s="116"/>
      <c r="DM61" s="116"/>
      <c r="DN61" s="116"/>
      <c r="DO61" s="116"/>
      <c r="DP61" s="116"/>
      <c r="DQ61" s="116"/>
      <c r="DR61" s="116"/>
      <c r="DS61" s="116"/>
      <c r="DT61" s="116"/>
      <c r="DU61" s="116"/>
      <c r="DV61" s="116"/>
      <c r="DW61" s="116"/>
      <c r="DX61" s="116"/>
      <c r="DY61" s="116"/>
      <c r="DZ61" s="116"/>
      <c r="EA61" s="116"/>
      <c r="EB61" s="116"/>
      <c r="EC61" s="116"/>
      <c r="ED61" s="116"/>
      <c r="EE61" s="116"/>
      <c r="EF61" s="116"/>
      <c r="EG61" s="116"/>
      <c r="EH61" s="116"/>
      <c r="EI61" s="116"/>
      <c r="EJ61" s="116"/>
      <c r="EK61" s="116"/>
      <c r="EL61" s="116"/>
      <c r="EM61" s="116"/>
      <c r="EN61" s="116"/>
      <c r="EO61" s="116"/>
      <c r="EP61" s="116"/>
      <c r="EQ61" s="116"/>
      <c r="ER61" s="116"/>
      <c r="ES61" s="116"/>
      <c r="ET61" s="116"/>
      <c r="EU61" s="116"/>
      <c r="EV61" s="116"/>
      <c r="EW61" s="116"/>
      <c r="EX61" s="116"/>
      <c r="EY61" s="116"/>
      <c r="EZ61" s="116"/>
      <c r="FA61" s="116"/>
      <c r="FB61" s="116"/>
      <c r="FC61" s="116"/>
      <c r="FD61" s="116"/>
      <c r="FE61" s="116"/>
      <c r="FF61" s="116"/>
      <c r="FG61" s="116"/>
      <c r="FH61" s="116"/>
      <c r="FI61" s="116"/>
      <c r="FJ61" s="116"/>
      <c r="FK61" s="116"/>
      <c r="FL61" s="116"/>
      <c r="FM61" s="116"/>
      <c r="FN61" s="116"/>
      <c r="FO61" s="116"/>
      <c r="FP61" s="116"/>
      <c r="FQ61" s="116"/>
      <c r="FR61" s="116"/>
      <c r="FS61" s="116"/>
      <c r="FT61" s="116"/>
      <c r="FU61" s="116"/>
      <c r="FV61" s="116"/>
      <c r="FW61" s="116"/>
      <c r="FX61" s="116"/>
      <c r="FY61" s="116"/>
      <c r="FZ61" s="116"/>
      <c r="GA61" s="116"/>
      <c r="GB61" s="116"/>
      <c r="GC61" s="116"/>
      <c r="GD61" s="116"/>
      <c r="GE61" s="116"/>
      <c r="GF61" s="116"/>
      <c r="GG61" s="116"/>
      <c r="GH61" s="116"/>
      <c r="GI61" s="116"/>
      <c r="GJ61" s="116"/>
      <c r="GK61" s="116"/>
      <c r="GL61" s="116"/>
    </row>
    <row r="62" spans="1:194" s="116" customFormat="1" ht="47.25" x14ac:dyDescent="0.25">
      <c r="A62" s="121" t="s">
        <v>173</v>
      </c>
      <c r="B62" s="119">
        <v>11400</v>
      </c>
      <c r="C62" s="119">
        <v>11400</v>
      </c>
      <c r="D62" s="119">
        <v>0</v>
      </c>
      <c r="E62" s="119"/>
      <c r="F62" s="119"/>
      <c r="G62" s="119">
        <v>0</v>
      </c>
      <c r="H62" s="119"/>
      <c r="I62" s="119"/>
      <c r="J62" s="119">
        <v>0</v>
      </c>
      <c r="K62" s="119"/>
      <c r="L62" s="119"/>
      <c r="M62" s="119">
        <v>0</v>
      </c>
      <c r="N62" s="119">
        <v>11400</v>
      </c>
      <c r="O62" s="119">
        <v>11400</v>
      </c>
      <c r="P62" s="119">
        <v>0</v>
      </c>
      <c r="Q62" s="119"/>
      <c r="R62" s="119"/>
      <c r="S62" s="119">
        <v>0</v>
      </c>
      <c r="T62" s="119"/>
      <c r="U62" s="119"/>
      <c r="V62" s="119">
        <v>0</v>
      </c>
      <c r="W62" s="119"/>
      <c r="X62" s="119"/>
      <c r="Y62" s="119">
        <v>0</v>
      </c>
      <c r="Z62" s="119"/>
      <c r="AA62" s="119"/>
      <c r="AB62" s="119">
        <v>0</v>
      </c>
    </row>
    <row r="63" spans="1:194" s="116" customFormat="1" ht="47.25" x14ac:dyDescent="0.25">
      <c r="A63" s="121" t="s">
        <v>174</v>
      </c>
      <c r="B63" s="119">
        <v>3360</v>
      </c>
      <c r="C63" s="119">
        <v>3360</v>
      </c>
      <c r="D63" s="119">
        <v>0</v>
      </c>
      <c r="E63" s="119"/>
      <c r="F63" s="119"/>
      <c r="G63" s="119">
        <v>0</v>
      </c>
      <c r="H63" s="119"/>
      <c r="I63" s="119"/>
      <c r="J63" s="119">
        <v>0</v>
      </c>
      <c r="K63" s="119"/>
      <c r="L63" s="119"/>
      <c r="M63" s="119">
        <v>0</v>
      </c>
      <c r="N63" s="119">
        <v>3360</v>
      </c>
      <c r="O63" s="119">
        <v>3360</v>
      </c>
      <c r="P63" s="119">
        <v>0</v>
      </c>
      <c r="Q63" s="119"/>
      <c r="R63" s="119"/>
      <c r="S63" s="119">
        <v>0</v>
      </c>
      <c r="T63" s="119"/>
      <c r="U63" s="119"/>
      <c r="V63" s="119">
        <v>0</v>
      </c>
      <c r="W63" s="119"/>
      <c r="X63" s="119"/>
      <c r="Y63" s="119">
        <v>0</v>
      </c>
      <c r="Z63" s="119"/>
      <c r="AA63" s="119"/>
      <c r="AB63" s="119">
        <v>0</v>
      </c>
    </row>
    <row r="64" spans="1:194" s="116" customFormat="1" x14ac:dyDescent="0.25">
      <c r="A64" s="121" t="s">
        <v>175</v>
      </c>
      <c r="B64" s="119">
        <v>4829</v>
      </c>
      <c r="C64" s="119">
        <v>4829</v>
      </c>
      <c r="D64" s="119">
        <v>0</v>
      </c>
      <c r="E64" s="119"/>
      <c r="F64" s="119"/>
      <c r="G64" s="119">
        <v>0</v>
      </c>
      <c r="H64" s="119"/>
      <c r="I64" s="119"/>
      <c r="J64" s="119">
        <v>0</v>
      </c>
      <c r="K64" s="119"/>
      <c r="L64" s="119"/>
      <c r="M64" s="119">
        <v>0</v>
      </c>
      <c r="N64" s="119">
        <v>4829</v>
      </c>
      <c r="O64" s="119">
        <v>4829</v>
      </c>
      <c r="P64" s="119">
        <v>0</v>
      </c>
      <c r="Q64" s="119"/>
      <c r="R64" s="119"/>
      <c r="S64" s="119">
        <v>0</v>
      </c>
      <c r="T64" s="119"/>
      <c r="U64" s="119"/>
      <c r="V64" s="119">
        <v>0</v>
      </c>
      <c r="W64" s="119"/>
      <c r="X64" s="119"/>
      <c r="Y64" s="119">
        <v>0</v>
      </c>
      <c r="Z64" s="119"/>
      <c r="AA64" s="119"/>
      <c r="AB64" s="119">
        <v>0</v>
      </c>
    </row>
    <row r="65" spans="1:194" s="116" customFormat="1" x14ac:dyDescent="0.25">
      <c r="A65" s="121" t="s">
        <v>176</v>
      </c>
      <c r="B65" s="119">
        <v>35000</v>
      </c>
      <c r="C65" s="119">
        <v>35000</v>
      </c>
      <c r="D65" s="119">
        <v>0</v>
      </c>
      <c r="E65" s="119"/>
      <c r="F65" s="119"/>
      <c r="G65" s="119">
        <v>0</v>
      </c>
      <c r="H65" s="119"/>
      <c r="I65" s="119"/>
      <c r="J65" s="119">
        <v>0</v>
      </c>
      <c r="K65" s="119"/>
      <c r="L65" s="119"/>
      <c r="M65" s="119">
        <v>0</v>
      </c>
      <c r="N65" s="119">
        <v>35000</v>
      </c>
      <c r="O65" s="119">
        <v>35000</v>
      </c>
      <c r="P65" s="119">
        <v>0</v>
      </c>
      <c r="Q65" s="119"/>
      <c r="R65" s="119"/>
      <c r="S65" s="119">
        <v>0</v>
      </c>
      <c r="T65" s="119"/>
      <c r="U65" s="119"/>
      <c r="V65" s="119">
        <v>0</v>
      </c>
      <c r="W65" s="119"/>
      <c r="X65" s="119"/>
      <c r="Y65" s="119">
        <v>0</v>
      </c>
      <c r="Z65" s="119"/>
      <c r="AA65" s="119"/>
      <c r="AB65" s="119">
        <v>0</v>
      </c>
    </row>
    <row r="66" spans="1:194" s="116" customFormat="1" ht="31.5" x14ac:dyDescent="0.25">
      <c r="A66" s="114" t="s">
        <v>177</v>
      </c>
      <c r="B66" s="115">
        <v>7974166</v>
      </c>
      <c r="C66" s="115">
        <v>7990166</v>
      </c>
      <c r="D66" s="115">
        <v>16000</v>
      </c>
      <c r="E66" s="115">
        <v>276000</v>
      </c>
      <c r="F66" s="115">
        <v>276000</v>
      </c>
      <c r="G66" s="115">
        <v>0</v>
      </c>
      <c r="H66" s="115">
        <v>17280</v>
      </c>
      <c r="I66" s="115">
        <v>17280</v>
      </c>
      <c r="J66" s="115">
        <v>0</v>
      </c>
      <c r="K66" s="115">
        <v>1353739</v>
      </c>
      <c r="L66" s="115">
        <v>1369739</v>
      </c>
      <c r="M66" s="115">
        <v>16000</v>
      </c>
      <c r="N66" s="115">
        <v>0</v>
      </c>
      <c r="O66" s="115">
        <v>0</v>
      </c>
      <c r="P66" s="115">
        <v>0</v>
      </c>
      <c r="Q66" s="115">
        <v>112451</v>
      </c>
      <c r="R66" s="115">
        <v>112451</v>
      </c>
      <c r="S66" s="115">
        <v>0</v>
      </c>
      <c r="T66" s="115">
        <v>0</v>
      </c>
      <c r="U66" s="115">
        <v>0</v>
      </c>
      <c r="V66" s="115">
        <v>0</v>
      </c>
      <c r="W66" s="115">
        <v>916273</v>
      </c>
      <c r="X66" s="115">
        <v>916273</v>
      </c>
      <c r="Y66" s="115">
        <v>0</v>
      </c>
      <c r="Z66" s="115">
        <v>5298423</v>
      </c>
      <c r="AA66" s="115">
        <v>5298423</v>
      </c>
      <c r="AB66" s="115">
        <v>0</v>
      </c>
      <c r="AC66" s="113"/>
      <c r="AD66" s="113"/>
      <c r="AE66" s="113"/>
      <c r="AF66" s="113"/>
      <c r="AG66" s="113"/>
      <c r="AH66" s="113"/>
      <c r="AI66" s="113"/>
      <c r="AJ66" s="113"/>
      <c r="AK66" s="113"/>
      <c r="AL66" s="113"/>
      <c r="AM66" s="113"/>
      <c r="AN66" s="113"/>
      <c r="AO66" s="113"/>
      <c r="AP66" s="113"/>
      <c r="AQ66" s="113"/>
      <c r="AR66" s="113"/>
      <c r="AS66" s="113"/>
      <c r="AT66" s="113"/>
      <c r="AU66" s="113"/>
      <c r="AV66" s="113"/>
      <c r="AW66" s="113"/>
      <c r="AX66" s="113"/>
      <c r="AY66" s="113"/>
      <c r="AZ66" s="113"/>
      <c r="BA66" s="113"/>
      <c r="BB66" s="113"/>
      <c r="BC66" s="113"/>
      <c r="BD66" s="113"/>
      <c r="BE66" s="113"/>
      <c r="BF66" s="113"/>
      <c r="BG66" s="113"/>
      <c r="BH66" s="113"/>
      <c r="BI66" s="113"/>
      <c r="BJ66" s="113"/>
      <c r="BK66" s="113"/>
      <c r="BL66" s="113"/>
      <c r="BM66" s="113"/>
      <c r="BN66" s="113"/>
      <c r="BO66" s="113"/>
      <c r="BP66" s="113"/>
      <c r="BQ66" s="113"/>
      <c r="BR66" s="113"/>
      <c r="BS66" s="113"/>
      <c r="BT66" s="113"/>
      <c r="BU66" s="113"/>
      <c r="BV66" s="113"/>
      <c r="BW66" s="113"/>
      <c r="BX66" s="113"/>
      <c r="BY66" s="113"/>
      <c r="BZ66" s="113"/>
      <c r="CA66" s="113"/>
      <c r="CB66" s="113"/>
      <c r="CC66" s="113"/>
      <c r="CD66" s="113"/>
      <c r="CE66" s="113"/>
      <c r="CF66" s="113"/>
      <c r="CG66" s="113"/>
      <c r="CH66" s="113"/>
      <c r="CI66" s="113"/>
      <c r="CJ66" s="113"/>
      <c r="CK66" s="113"/>
      <c r="CL66" s="113"/>
      <c r="CM66" s="113"/>
      <c r="CN66" s="113"/>
      <c r="CO66" s="113"/>
      <c r="CP66" s="113"/>
      <c r="CQ66" s="113"/>
      <c r="CR66" s="113"/>
      <c r="CS66" s="113"/>
      <c r="CT66" s="113"/>
      <c r="CU66" s="113"/>
      <c r="CV66" s="113"/>
      <c r="CW66" s="113"/>
      <c r="CX66" s="113"/>
      <c r="CY66" s="113"/>
      <c r="CZ66" s="113"/>
      <c r="DA66" s="113"/>
      <c r="DB66" s="113"/>
      <c r="DC66" s="113"/>
      <c r="DD66" s="113"/>
      <c r="DE66" s="113"/>
      <c r="DF66" s="113"/>
      <c r="DG66" s="113"/>
      <c r="DH66" s="113"/>
      <c r="DI66" s="113"/>
      <c r="DJ66" s="113"/>
      <c r="DK66" s="113"/>
      <c r="DL66" s="113"/>
      <c r="DM66" s="113"/>
      <c r="DN66" s="113"/>
      <c r="DO66" s="113"/>
      <c r="DP66" s="113"/>
      <c r="DQ66" s="113"/>
      <c r="DR66" s="113"/>
      <c r="DS66" s="113"/>
      <c r="DT66" s="113"/>
      <c r="DU66" s="113"/>
      <c r="DV66" s="113"/>
      <c r="DW66" s="113"/>
      <c r="DX66" s="113"/>
      <c r="DY66" s="113"/>
      <c r="DZ66" s="113"/>
      <c r="EA66" s="113"/>
      <c r="EB66" s="113"/>
      <c r="EC66" s="113"/>
      <c r="ED66" s="113"/>
      <c r="EE66" s="113"/>
      <c r="EF66" s="113"/>
      <c r="EG66" s="113"/>
      <c r="EH66" s="113"/>
      <c r="EI66" s="113"/>
      <c r="EJ66" s="113"/>
      <c r="EK66" s="113"/>
      <c r="EL66" s="113"/>
      <c r="EM66" s="113"/>
      <c r="EN66" s="113"/>
      <c r="EO66" s="113"/>
      <c r="EP66" s="113"/>
      <c r="EQ66" s="113"/>
      <c r="ER66" s="113"/>
      <c r="ES66" s="113"/>
      <c r="ET66" s="113"/>
      <c r="EU66" s="113"/>
      <c r="EV66" s="113"/>
      <c r="EW66" s="113"/>
      <c r="EX66" s="113"/>
      <c r="EY66" s="113"/>
      <c r="EZ66" s="113"/>
      <c r="FA66" s="113"/>
      <c r="FB66" s="113"/>
      <c r="FC66" s="113"/>
      <c r="FD66" s="113"/>
      <c r="FE66" s="113"/>
      <c r="FF66" s="113"/>
      <c r="FG66" s="113"/>
      <c r="FH66" s="113"/>
      <c r="FI66" s="113"/>
      <c r="FJ66" s="113"/>
      <c r="FK66" s="113"/>
      <c r="FL66" s="113"/>
      <c r="FM66" s="113"/>
      <c r="FN66" s="113"/>
      <c r="FO66" s="113"/>
      <c r="FP66" s="113"/>
      <c r="FQ66" s="113"/>
      <c r="FR66" s="113"/>
      <c r="FS66" s="113"/>
      <c r="FT66" s="113"/>
      <c r="FU66" s="113"/>
      <c r="FV66" s="113"/>
      <c r="FW66" s="113"/>
      <c r="FX66" s="113"/>
      <c r="FY66" s="113"/>
      <c r="FZ66" s="113"/>
      <c r="GA66" s="113"/>
      <c r="GB66" s="113"/>
      <c r="GC66" s="113"/>
      <c r="GD66" s="113"/>
      <c r="GE66" s="113"/>
      <c r="GF66" s="113"/>
      <c r="GG66" s="113"/>
      <c r="GH66" s="113"/>
      <c r="GI66" s="113"/>
      <c r="GJ66" s="113"/>
      <c r="GK66" s="113"/>
      <c r="GL66" s="113"/>
    </row>
    <row r="67" spans="1:194" s="116" customFormat="1" x14ac:dyDescent="0.25">
      <c r="A67" s="114" t="s">
        <v>127</v>
      </c>
      <c r="B67" s="115">
        <v>7974166</v>
      </c>
      <c r="C67" s="115">
        <v>7990166</v>
      </c>
      <c r="D67" s="115">
        <v>16000</v>
      </c>
      <c r="E67" s="115">
        <v>276000</v>
      </c>
      <c r="F67" s="115">
        <v>276000</v>
      </c>
      <c r="G67" s="115">
        <v>0</v>
      </c>
      <c r="H67" s="115">
        <v>17280</v>
      </c>
      <c r="I67" s="115">
        <v>17280</v>
      </c>
      <c r="J67" s="115">
        <v>0</v>
      </c>
      <c r="K67" s="115">
        <v>1353739</v>
      </c>
      <c r="L67" s="115">
        <v>1369739</v>
      </c>
      <c r="M67" s="115">
        <v>16000</v>
      </c>
      <c r="N67" s="115">
        <v>0</v>
      </c>
      <c r="O67" s="115">
        <v>0</v>
      </c>
      <c r="P67" s="115">
        <v>0</v>
      </c>
      <c r="Q67" s="115">
        <v>112451</v>
      </c>
      <c r="R67" s="115">
        <v>112451</v>
      </c>
      <c r="S67" s="115">
        <v>0</v>
      </c>
      <c r="T67" s="115">
        <v>0</v>
      </c>
      <c r="U67" s="115">
        <v>0</v>
      </c>
      <c r="V67" s="115">
        <v>0</v>
      </c>
      <c r="W67" s="115">
        <v>916273</v>
      </c>
      <c r="X67" s="115">
        <v>916273</v>
      </c>
      <c r="Y67" s="115">
        <v>0</v>
      </c>
      <c r="Z67" s="115">
        <v>5298423</v>
      </c>
      <c r="AA67" s="115">
        <v>5298423</v>
      </c>
      <c r="AB67" s="115">
        <v>0</v>
      </c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113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113"/>
      <c r="BG67" s="113"/>
      <c r="BH67" s="113"/>
      <c r="BI67" s="113"/>
      <c r="BJ67" s="113"/>
      <c r="BK67" s="113"/>
      <c r="BL67" s="113"/>
      <c r="BM67" s="113"/>
      <c r="BN67" s="113"/>
      <c r="BO67" s="113"/>
      <c r="BP67" s="113"/>
      <c r="BQ67" s="113"/>
      <c r="BR67" s="113"/>
      <c r="BS67" s="113"/>
      <c r="BT67" s="113"/>
      <c r="BU67" s="113"/>
      <c r="BV67" s="113"/>
      <c r="BW67" s="113"/>
      <c r="BX67" s="113"/>
      <c r="BY67" s="113"/>
      <c r="BZ67" s="113"/>
      <c r="CA67" s="113"/>
      <c r="CB67" s="113"/>
      <c r="CC67" s="113"/>
      <c r="CD67" s="113"/>
      <c r="CE67" s="113"/>
      <c r="CF67" s="113"/>
      <c r="CG67" s="113"/>
      <c r="CH67" s="113"/>
      <c r="CI67" s="113"/>
      <c r="CJ67" s="113"/>
      <c r="CK67" s="113"/>
      <c r="CL67" s="113"/>
      <c r="CM67" s="113"/>
      <c r="CN67" s="113"/>
      <c r="CO67" s="113"/>
      <c r="CP67" s="113"/>
      <c r="CQ67" s="113"/>
      <c r="CR67" s="113"/>
      <c r="CS67" s="113"/>
      <c r="CT67" s="113"/>
      <c r="CU67" s="113"/>
      <c r="CV67" s="113"/>
      <c r="CW67" s="113"/>
      <c r="CX67" s="113"/>
      <c r="CY67" s="113"/>
      <c r="CZ67" s="113"/>
      <c r="DA67" s="113"/>
      <c r="DB67" s="113"/>
      <c r="DC67" s="113"/>
      <c r="DD67" s="113"/>
      <c r="DE67" s="113"/>
      <c r="DF67" s="113"/>
      <c r="DG67" s="113"/>
      <c r="DH67" s="113"/>
      <c r="DI67" s="113"/>
      <c r="DJ67" s="113"/>
      <c r="DK67" s="113"/>
      <c r="DL67" s="113"/>
      <c r="DM67" s="113"/>
      <c r="DN67" s="113"/>
      <c r="DO67" s="113"/>
      <c r="DP67" s="113"/>
      <c r="DQ67" s="113"/>
      <c r="DR67" s="113"/>
      <c r="DS67" s="113"/>
      <c r="DT67" s="113"/>
      <c r="DU67" s="113"/>
      <c r="DV67" s="113"/>
      <c r="DW67" s="113"/>
      <c r="DX67" s="113"/>
      <c r="DY67" s="113"/>
      <c r="DZ67" s="113"/>
      <c r="EA67" s="113"/>
      <c r="EB67" s="113"/>
      <c r="EC67" s="113"/>
      <c r="ED67" s="113"/>
      <c r="EE67" s="113"/>
      <c r="EF67" s="113"/>
      <c r="EG67" s="113"/>
      <c r="EH67" s="113"/>
      <c r="EI67" s="113"/>
      <c r="EJ67" s="113"/>
      <c r="EK67" s="113"/>
      <c r="EL67" s="113"/>
      <c r="EM67" s="113"/>
      <c r="EN67" s="113"/>
      <c r="EO67" s="113"/>
      <c r="EP67" s="113"/>
      <c r="EQ67" s="113"/>
      <c r="ER67" s="113"/>
      <c r="ES67" s="113"/>
      <c r="ET67" s="113"/>
      <c r="EU67" s="113"/>
      <c r="EV67" s="113"/>
      <c r="EW67" s="113"/>
      <c r="EX67" s="113"/>
      <c r="EY67" s="113"/>
      <c r="EZ67" s="113"/>
      <c r="FA67" s="113"/>
      <c r="FB67" s="113"/>
      <c r="FC67" s="113"/>
      <c r="FD67" s="113"/>
      <c r="FE67" s="113"/>
      <c r="FF67" s="113"/>
      <c r="FG67" s="113"/>
      <c r="FH67" s="113"/>
      <c r="FI67" s="113"/>
      <c r="FJ67" s="113"/>
      <c r="FK67" s="113"/>
      <c r="FL67" s="113"/>
      <c r="FM67" s="113"/>
      <c r="FN67" s="113"/>
      <c r="FO67" s="113"/>
      <c r="FP67" s="113"/>
      <c r="FQ67" s="113"/>
      <c r="FR67" s="113"/>
      <c r="FS67" s="113"/>
      <c r="FT67" s="113"/>
      <c r="FU67" s="113"/>
      <c r="FV67" s="113"/>
      <c r="FW67" s="113"/>
      <c r="FX67" s="113"/>
      <c r="FY67" s="113"/>
      <c r="FZ67" s="113"/>
      <c r="GA67" s="113"/>
      <c r="GB67" s="113"/>
      <c r="GC67" s="113"/>
      <c r="GD67" s="113"/>
      <c r="GE67" s="113"/>
      <c r="GF67" s="113"/>
      <c r="GG67" s="113"/>
      <c r="GH67" s="113"/>
      <c r="GI67" s="113"/>
      <c r="GJ67" s="113"/>
      <c r="GK67" s="113"/>
      <c r="GL67" s="113"/>
    </row>
    <row r="68" spans="1:194" s="116" customFormat="1" ht="31.5" x14ac:dyDescent="0.25">
      <c r="A68" s="121" t="s">
        <v>178</v>
      </c>
      <c r="B68" s="122">
        <v>3085706</v>
      </c>
      <c r="C68" s="122">
        <v>3085706</v>
      </c>
      <c r="D68" s="122">
        <v>0</v>
      </c>
      <c r="E68" s="122"/>
      <c r="F68" s="122"/>
      <c r="G68" s="122">
        <v>0</v>
      </c>
      <c r="H68" s="122"/>
      <c r="I68" s="122"/>
      <c r="J68" s="122">
        <v>0</v>
      </c>
      <c r="K68" s="122"/>
      <c r="L68" s="122"/>
      <c r="M68" s="122">
        <v>0</v>
      </c>
      <c r="N68" s="122"/>
      <c r="O68" s="122"/>
      <c r="P68" s="122">
        <v>0</v>
      </c>
      <c r="Q68" s="122"/>
      <c r="R68" s="122"/>
      <c r="S68" s="122">
        <v>0</v>
      </c>
      <c r="T68" s="122"/>
      <c r="U68" s="122"/>
      <c r="V68" s="122">
        <v>0</v>
      </c>
      <c r="W68" s="122"/>
      <c r="X68" s="122"/>
      <c r="Y68" s="122">
        <v>0</v>
      </c>
      <c r="Z68" s="122">
        <v>3085706</v>
      </c>
      <c r="AA68" s="122">
        <v>3085706</v>
      </c>
      <c r="AB68" s="122">
        <v>0</v>
      </c>
    </row>
    <row r="69" spans="1:194" s="116" customFormat="1" x14ac:dyDescent="0.25">
      <c r="A69" s="121" t="s">
        <v>179</v>
      </c>
      <c r="B69" s="122">
        <v>90000</v>
      </c>
      <c r="C69" s="122">
        <v>90000</v>
      </c>
      <c r="D69" s="122">
        <v>0</v>
      </c>
      <c r="E69" s="122"/>
      <c r="F69" s="122"/>
      <c r="G69" s="122">
        <v>0</v>
      </c>
      <c r="H69" s="122"/>
      <c r="I69" s="122"/>
      <c r="J69" s="122">
        <v>0</v>
      </c>
      <c r="K69" s="122"/>
      <c r="L69" s="122"/>
      <c r="M69" s="122">
        <v>0</v>
      </c>
      <c r="N69" s="122"/>
      <c r="O69" s="122"/>
      <c r="P69" s="122">
        <v>0</v>
      </c>
      <c r="Q69" s="122"/>
      <c r="R69" s="122"/>
      <c r="S69" s="122">
        <v>0</v>
      </c>
      <c r="T69" s="122"/>
      <c r="U69" s="122"/>
      <c r="V69" s="122">
        <v>0</v>
      </c>
      <c r="W69" s="122"/>
      <c r="X69" s="122"/>
      <c r="Y69" s="122">
        <v>0</v>
      </c>
      <c r="Z69" s="122">
        <v>90000</v>
      </c>
      <c r="AA69" s="122">
        <v>90000</v>
      </c>
      <c r="AB69" s="122">
        <v>0</v>
      </c>
    </row>
    <row r="70" spans="1:194" s="116" customFormat="1" x14ac:dyDescent="0.25">
      <c r="A70" s="121" t="s">
        <v>180</v>
      </c>
      <c r="B70" s="122">
        <v>3732</v>
      </c>
      <c r="C70" s="122">
        <v>3732</v>
      </c>
      <c r="D70" s="122">
        <v>0</v>
      </c>
      <c r="E70" s="122"/>
      <c r="F70" s="122"/>
      <c r="G70" s="122">
        <v>0</v>
      </c>
      <c r="H70" s="122"/>
      <c r="I70" s="122"/>
      <c r="J70" s="122">
        <v>0</v>
      </c>
      <c r="K70" s="122">
        <v>3732</v>
      </c>
      <c r="L70" s="122">
        <v>3732</v>
      </c>
      <c r="M70" s="122">
        <v>0</v>
      </c>
      <c r="N70" s="122"/>
      <c r="O70" s="122"/>
      <c r="P70" s="122">
        <v>0</v>
      </c>
      <c r="Q70" s="122"/>
      <c r="R70" s="122"/>
      <c r="S70" s="122">
        <v>0</v>
      </c>
      <c r="T70" s="122"/>
      <c r="U70" s="122"/>
      <c r="V70" s="122">
        <v>0</v>
      </c>
      <c r="W70" s="122"/>
      <c r="X70" s="122"/>
      <c r="Y70" s="122">
        <v>0</v>
      </c>
      <c r="Z70" s="122"/>
      <c r="AA70" s="122"/>
      <c r="AB70" s="122">
        <v>0</v>
      </c>
    </row>
    <row r="71" spans="1:194" s="116" customFormat="1" x14ac:dyDescent="0.25">
      <c r="A71" s="126" t="s">
        <v>181</v>
      </c>
      <c r="B71" s="122">
        <v>248246</v>
      </c>
      <c r="C71" s="122">
        <v>248246</v>
      </c>
      <c r="D71" s="122">
        <v>0</v>
      </c>
      <c r="E71" s="122"/>
      <c r="F71" s="122"/>
      <c r="G71" s="122">
        <v>0</v>
      </c>
      <c r="H71" s="122"/>
      <c r="I71" s="122"/>
      <c r="J71" s="122">
        <v>0</v>
      </c>
      <c r="K71" s="122"/>
      <c r="L71" s="122"/>
      <c r="M71" s="122">
        <v>0</v>
      </c>
      <c r="N71" s="122"/>
      <c r="O71" s="122"/>
      <c r="P71" s="122">
        <v>0</v>
      </c>
      <c r="Q71" s="122"/>
      <c r="R71" s="122"/>
      <c r="S71" s="122">
        <v>0</v>
      </c>
      <c r="T71" s="122"/>
      <c r="U71" s="122"/>
      <c r="V71" s="122">
        <v>0</v>
      </c>
      <c r="W71" s="122">
        <v>248246</v>
      </c>
      <c r="X71" s="122">
        <v>248246</v>
      </c>
      <c r="Y71" s="122">
        <v>0</v>
      </c>
      <c r="Z71" s="122"/>
      <c r="AA71" s="122"/>
      <c r="AB71" s="122">
        <v>0</v>
      </c>
    </row>
    <row r="72" spans="1:194" s="116" customFormat="1" ht="47.25" x14ac:dyDescent="0.25">
      <c r="A72" s="126" t="s">
        <v>182</v>
      </c>
      <c r="B72" s="122">
        <v>500000</v>
      </c>
      <c r="C72" s="122">
        <v>500000</v>
      </c>
      <c r="D72" s="122">
        <v>0</v>
      </c>
      <c r="E72" s="122"/>
      <c r="F72" s="122"/>
      <c r="G72" s="122">
        <v>0</v>
      </c>
      <c r="H72" s="122"/>
      <c r="I72" s="122"/>
      <c r="J72" s="122">
        <v>0</v>
      </c>
      <c r="K72" s="122"/>
      <c r="L72" s="122"/>
      <c r="M72" s="122">
        <v>0</v>
      </c>
      <c r="N72" s="122"/>
      <c r="O72" s="122"/>
      <c r="P72" s="122">
        <v>0</v>
      </c>
      <c r="Q72" s="122"/>
      <c r="R72" s="122"/>
      <c r="S72" s="122">
        <v>0</v>
      </c>
      <c r="T72" s="122"/>
      <c r="U72" s="122"/>
      <c r="V72" s="122">
        <v>0</v>
      </c>
      <c r="W72" s="122">
        <v>500000</v>
      </c>
      <c r="X72" s="122">
        <v>500000</v>
      </c>
      <c r="Y72" s="122">
        <v>0</v>
      </c>
      <c r="Z72" s="122"/>
      <c r="AA72" s="122"/>
      <c r="AB72" s="122">
        <v>0</v>
      </c>
    </row>
    <row r="73" spans="1:194" s="116" customFormat="1" x14ac:dyDescent="0.25">
      <c r="A73" s="126" t="s">
        <v>183</v>
      </c>
      <c r="B73" s="122">
        <v>210000</v>
      </c>
      <c r="C73" s="122">
        <v>226000</v>
      </c>
      <c r="D73" s="122">
        <v>16000</v>
      </c>
      <c r="E73" s="122"/>
      <c r="F73" s="122"/>
      <c r="G73" s="122">
        <v>0</v>
      </c>
      <c r="H73" s="122"/>
      <c r="I73" s="122"/>
      <c r="J73" s="122">
        <v>0</v>
      </c>
      <c r="K73" s="122">
        <v>210000</v>
      </c>
      <c r="L73" s="122">
        <v>226000</v>
      </c>
      <c r="M73" s="122">
        <v>16000</v>
      </c>
      <c r="N73" s="122"/>
      <c r="O73" s="122"/>
      <c r="P73" s="122">
        <v>0</v>
      </c>
      <c r="Q73" s="122"/>
      <c r="R73" s="122"/>
      <c r="S73" s="122">
        <v>0</v>
      </c>
      <c r="T73" s="122"/>
      <c r="U73" s="122"/>
      <c r="V73" s="122">
        <v>0</v>
      </c>
      <c r="W73" s="122"/>
      <c r="X73" s="122"/>
      <c r="Y73" s="122">
        <v>0</v>
      </c>
      <c r="Z73" s="122"/>
      <c r="AA73" s="122"/>
      <c r="AB73" s="122">
        <v>0</v>
      </c>
    </row>
    <row r="74" spans="1:194" s="116" customFormat="1" ht="31.5" x14ac:dyDescent="0.25">
      <c r="A74" s="126" t="s">
        <v>184</v>
      </c>
      <c r="B74" s="122">
        <v>55000</v>
      </c>
      <c r="C74" s="122">
        <v>55000</v>
      </c>
      <c r="D74" s="122">
        <v>0</v>
      </c>
      <c r="E74" s="122"/>
      <c r="F74" s="122"/>
      <c r="G74" s="122">
        <v>0</v>
      </c>
      <c r="H74" s="122"/>
      <c r="I74" s="122"/>
      <c r="J74" s="122">
        <v>0</v>
      </c>
      <c r="K74" s="122"/>
      <c r="L74" s="122"/>
      <c r="M74" s="122">
        <v>0</v>
      </c>
      <c r="N74" s="122"/>
      <c r="O74" s="122"/>
      <c r="P74" s="122">
        <v>0</v>
      </c>
      <c r="Q74" s="122"/>
      <c r="R74" s="122"/>
      <c r="S74" s="122">
        <v>0</v>
      </c>
      <c r="T74" s="122"/>
      <c r="U74" s="122"/>
      <c r="V74" s="122">
        <v>0</v>
      </c>
      <c r="W74" s="122"/>
      <c r="X74" s="122"/>
      <c r="Y74" s="122">
        <v>0</v>
      </c>
      <c r="Z74" s="122">
        <v>55000</v>
      </c>
      <c r="AA74" s="122">
        <v>55000</v>
      </c>
      <c r="AB74" s="122">
        <v>0</v>
      </c>
    </row>
    <row r="75" spans="1:194" s="116" customFormat="1" ht="31.5" x14ac:dyDescent="0.25">
      <c r="A75" s="126" t="s">
        <v>185</v>
      </c>
      <c r="B75" s="122">
        <v>2509</v>
      </c>
      <c r="C75" s="122">
        <v>2509</v>
      </c>
      <c r="D75" s="122">
        <v>0</v>
      </c>
      <c r="E75" s="122"/>
      <c r="F75" s="122"/>
      <c r="G75" s="122">
        <v>0</v>
      </c>
      <c r="H75" s="122"/>
      <c r="I75" s="122"/>
      <c r="J75" s="122">
        <v>0</v>
      </c>
      <c r="K75" s="122">
        <v>2509</v>
      </c>
      <c r="L75" s="122">
        <v>2509</v>
      </c>
      <c r="M75" s="122">
        <v>0</v>
      </c>
      <c r="N75" s="122"/>
      <c r="O75" s="122"/>
      <c r="P75" s="122">
        <v>0</v>
      </c>
      <c r="Q75" s="122"/>
      <c r="R75" s="122"/>
      <c r="S75" s="122">
        <v>0</v>
      </c>
      <c r="T75" s="122"/>
      <c r="U75" s="122"/>
      <c r="V75" s="122">
        <v>0</v>
      </c>
      <c r="W75" s="122"/>
      <c r="X75" s="122"/>
      <c r="Y75" s="122">
        <v>0</v>
      </c>
      <c r="Z75" s="122"/>
      <c r="AA75" s="122"/>
      <c r="AB75" s="122">
        <v>0</v>
      </c>
    </row>
    <row r="76" spans="1:194" s="116" customFormat="1" ht="126" x14ac:dyDescent="0.25">
      <c r="A76" s="126" t="s">
        <v>186</v>
      </c>
      <c r="B76" s="122">
        <v>553000</v>
      </c>
      <c r="C76" s="122">
        <v>553000</v>
      </c>
      <c r="D76" s="122">
        <v>0</v>
      </c>
      <c r="E76" s="122">
        <v>253000</v>
      </c>
      <c r="F76" s="122">
        <v>253000</v>
      </c>
      <c r="G76" s="122">
        <v>0</v>
      </c>
      <c r="H76" s="122"/>
      <c r="I76" s="122"/>
      <c r="J76" s="122">
        <v>0</v>
      </c>
      <c r="K76" s="122">
        <v>300000</v>
      </c>
      <c r="L76" s="122">
        <v>300000</v>
      </c>
      <c r="M76" s="122">
        <v>0</v>
      </c>
      <c r="N76" s="122"/>
      <c r="O76" s="122"/>
      <c r="P76" s="122">
        <v>0</v>
      </c>
      <c r="Q76" s="122"/>
      <c r="R76" s="122"/>
      <c r="S76" s="122">
        <v>0</v>
      </c>
      <c r="T76" s="122"/>
      <c r="U76" s="122"/>
      <c r="V76" s="122">
        <v>0</v>
      </c>
      <c r="W76" s="122"/>
      <c r="X76" s="122"/>
      <c r="Y76" s="122">
        <v>0</v>
      </c>
      <c r="Z76" s="122"/>
      <c r="AA76" s="122"/>
      <c r="AB76" s="122">
        <v>0</v>
      </c>
    </row>
    <row r="77" spans="1:194" s="116" customFormat="1" ht="31.5" x14ac:dyDescent="0.25">
      <c r="A77" s="121" t="s">
        <v>187</v>
      </c>
      <c r="B77" s="122">
        <v>136727</v>
      </c>
      <c r="C77" s="122">
        <v>136727</v>
      </c>
      <c r="D77" s="122">
        <v>0</v>
      </c>
      <c r="E77" s="122"/>
      <c r="F77" s="122"/>
      <c r="G77" s="122">
        <v>0</v>
      </c>
      <c r="H77" s="122"/>
      <c r="I77" s="122"/>
      <c r="J77" s="122">
        <v>0</v>
      </c>
      <c r="K77" s="122"/>
      <c r="L77" s="122"/>
      <c r="M77" s="122">
        <v>0</v>
      </c>
      <c r="N77" s="122"/>
      <c r="O77" s="122"/>
      <c r="P77" s="122">
        <v>0</v>
      </c>
      <c r="Q77" s="122"/>
      <c r="R77" s="122"/>
      <c r="S77" s="122">
        <v>0</v>
      </c>
      <c r="T77" s="122"/>
      <c r="U77" s="122"/>
      <c r="V77" s="122">
        <v>0</v>
      </c>
      <c r="W77" s="122">
        <v>136727</v>
      </c>
      <c r="X77" s="122">
        <v>136727</v>
      </c>
      <c r="Y77" s="122">
        <v>0</v>
      </c>
      <c r="Z77" s="122"/>
      <c r="AA77" s="122"/>
      <c r="AB77" s="122">
        <v>0</v>
      </c>
    </row>
    <row r="78" spans="1:194" s="116" customFormat="1" ht="63" x14ac:dyDescent="0.25">
      <c r="A78" s="118" t="s">
        <v>188</v>
      </c>
      <c r="B78" s="122">
        <v>112451</v>
      </c>
      <c r="C78" s="122">
        <v>112451</v>
      </c>
      <c r="D78" s="122">
        <v>0</v>
      </c>
      <c r="E78" s="122"/>
      <c r="F78" s="122"/>
      <c r="G78" s="122">
        <v>0</v>
      </c>
      <c r="H78" s="122"/>
      <c r="I78" s="122"/>
      <c r="J78" s="122">
        <v>0</v>
      </c>
      <c r="K78" s="122"/>
      <c r="L78" s="122"/>
      <c r="M78" s="122">
        <v>0</v>
      </c>
      <c r="N78" s="122"/>
      <c r="O78" s="122"/>
      <c r="P78" s="122">
        <v>0</v>
      </c>
      <c r="Q78" s="122">
        <v>112451</v>
      </c>
      <c r="R78" s="122">
        <v>112451</v>
      </c>
      <c r="S78" s="122">
        <v>0</v>
      </c>
      <c r="T78" s="122"/>
      <c r="U78" s="122"/>
      <c r="V78" s="122">
        <v>0</v>
      </c>
      <c r="W78" s="122"/>
      <c r="X78" s="122"/>
      <c r="Y78" s="122">
        <v>0</v>
      </c>
      <c r="Z78" s="122"/>
      <c r="AA78" s="122"/>
      <c r="AB78" s="122">
        <v>0</v>
      </c>
    </row>
    <row r="79" spans="1:194" s="116" customFormat="1" ht="31.5" x14ac:dyDescent="0.25">
      <c r="A79" s="118" t="s">
        <v>189</v>
      </c>
      <c r="B79" s="122">
        <v>1557717</v>
      </c>
      <c r="C79" s="122">
        <v>1557717</v>
      </c>
      <c r="D79" s="122">
        <v>0</v>
      </c>
      <c r="E79" s="122"/>
      <c r="F79" s="122"/>
      <c r="G79" s="122">
        <v>0</v>
      </c>
      <c r="H79" s="122"/>
      <c r="I79" s="122"/>
      <c r="J79" s="122">
        <v>0</v>
      </c>
      <c r="K79" s="122"/>
      <c r="L79" s="122"/>
      <c r="M79" s="122">
        <v>0</v>
      </c>
      <c r="N79" s="122"/>
      <c r="O79" s="122"/>
      <c r="P79" s="122">
        <v>0</v>
      </c>
      <c r="Q79" s="122"/>
      <c r="R79" s="122"/>
      <c r="S79" s="122">
        <v>0</v>
      </c>
      <c r="T79" s="122"/>
      <c r="U79" s="122"/>
      <c r="V79" s="122">
        <v>0</v>
      </c>
      <c r="W79" s="122"/>
      <c r="X79" s="122"/>
      <c r="Y79" s="122">
        <v>0</v>
      </c>
      <c r="Z79" s="122">
        <v>1557717</v>
      </c>
      <c r="AA79" s="122">
        <v>1557717</v>
      </c>
      <c r="AB79" s="122">
        <v>0</v>
      </c>
    </row>
    <row r="80" spans="1:194" s="116" customFormat="1" x14ac:dyDescent="0.25">
      <c r="A80" s="126" t="s">
        <v>190</v>
      </c>
      <c r="B80" s="122">
        <v>450000</v>
      </c>
      <c r="C80" s="122">
        <v>450000</v>
      </c>
      <c r="D80" s="122">
        <v>0</v>
      </c>
      <c r="E80" s="122"/>
      <c r="F80" s="122"/>
      <c r="G80" s="122">
        <v>0</v>
      </c>
      <c r="H80" s="122"/>
      <c r="I80" s="122"/>
      <c r="J80" s="122">
        <v>0</v>
      </c>
      <c r="K80" s="122"/>
      <c r="L80" s="122"/>
      <c r="M80" s="122">
        <v>0</v>
      </c>
      <c r="N80" s="122"/>
      <c r="O80" s="122"/>
      <c r="P80" s="122">
        <v>0</v>
      </c>
      <c r="Q80" s="122"/>
      <c r="R80" s="122"/>
      <c r="S80" s="122">
        <v>0</v>
      </c>
      <c r="T80" s="122"/>
      <c r="U80" s="122"/>
      <c r="V80" s="122">
        <v>0</v>
      </c>
      <c r="W80" s="122"/>
      <c r="X80" s="122"/>
      <c r="Y80" s="122">
        <v>0</v>
      </c>
      <c r="Z80" s="122">
        <v>450000</v>
      </c>
      <c r="AA80" s="122">
        <v>450000</v>
      </c>
      <c r="AB80" s="122">
        <v>0</v>
      </c>
    </row>
    <row r="81" spans="1:28" s="116" customFormat="1" x14ac:dyDescent="0.25">
      <c r="A81" s="127" t="s">
        <v>191</v>
      </c>
      <c r="B81" s="122">
        <v>15895</v>
      </c>
      <c r="C81" s="122">
        <v>15895</v>
      </c>
      <c r="D81" s="122">
        <v>0</v>
      </c>
      <c r="E81" s="122"/>
      <c r="F81" s="122"/>
      <c r="G81" s="122">
        <v>0</v>
      </c>
      <c r="H81" s="122"/>
      <c r="I81" s="122"/>
      <c r="J81" s="122">
        <v>0</v>
      </c>
      <c r="K81" s="122">
        <v>15895</v>
      </c>
      <c r="L81" s="122">
        <v>15895</v>
      </c>
      <c r="M81" s="122">
        <v>0</v>
      </c>
      <c r="N81" s="122"/>
      <c r="O81" s="122"/>
      <c r="P81" s="122">
        <v>0</v>
      </c>
      <c r="Q81" s="122"/>
      <c r="R81" s="122"/>
      <c r="S81" s="122">
        <v>0</v>
      </c>
      <c r="T81" s="122"/>
      <c r="U81" s="122"/>
      <c r="V81" s="122">
        <v>0</v>
      </c>
      <c r="W81" s="122"/>
      <c r="X81" s="122"/>
      <c r="Y81" s="122">
        <v>0</v>
      </c>
      <c r="Z81" s="122"/>
      <c r="AA81" s="122"/>
      <c r="AB81" s="122">
        <v>0</v>
      </c>
    </row>
    <row r="82" spans="1:28" s="116" customFormat="1" x14ac:dyDescent="0.25">
      <c r="A82" s="121" t="s">
        <v>192</v>
      </c>
      <c r="B82" s="122">
        <v>50904</v>
      </c>
      <c r="C82" s="122">
        <v>50904</v>
      </c>
      <c r="D82" s="122">
        <v>0</v>
      </c>
      <c r="E82" s="122"/>
      <c r="F82" s="122"/>
      <c r="G82" s="122">
        <v>0</v>
      </c>
      <c r="H82" s="122"/>
      <c r="I82" s="122"/>
      <c r="J82" s="122">
        <v>0</v>
      </c>
      <c r="K82" s="122"/>
      <c r="L82" s="122"/>
      <c r="M82" s="122">
        <v>0</v>
      </c>
      <c r="N82" s="122"/>
      <c r="O82" s="122"/>
      <c r="P82" s="122">
        <v>0</v>
      </c>
      <c r="Q82" s="122"/>
      <c r="R82" s="122"/>
      <c r="S82" s="122">
        <v>0</v>
      </c>
      <c r="T82" s="122"/>
      <c r="U82" s="122"/>
      <c r="V82" s="122">
        <v>0</v>
      </c>
      <c r="W82" s="122">
        <v>10904</v>
      </c>
      <c r="X82" s="122">
        <v>10904</v>
      </c>
      <c r="Y82" s="122">
        <v>0</v>
      </c>
      <c r="Z82" s="122">
        <v>40000</v>
      </c>
      <c r="AA82" s="122">
        <v>40000</v>
      </c>
      <c r="AB82" s="122">
        <v>0</v>
      </c>
    </row>
    <row r="83" spans="1:28" s="116" customFormat="1" x14ac:dyDescent="0.25">
      <c r="A83" s="121" t="s">
        <v>193</v>
      </c>
      <c r="B83" s="122">
        <v>20396</v>
      </c>
      <c r="C83" s="122">
        <v>20396</v>
      </c>
      <c r="D83" s="122">
        <v>0</v>
      </c>
      <c r="E83" s="122"/>
      <c r="F83" s="122"/>
      <c r="G83" s="122">
        <v>0</v>
      </c>
      <c r="H83" s="122"/>
      <c r="I83" s="122"/>
      <c r="J83" s="122">
        <v>0</v>
      </c>
      <c r="K83" s="122"/>
      <c r="L83" s="122"/>
      <c r="M83" s="122">
        <v>0</v>
      </c>
      <c r="N83" s="122"/>
      <c r="O83" s="122"/>
      <c r="P83" s="122">
        <v>0</v>
      </c>
      <c r="Q83" s="122"/>
      <c r="R83" s="122"/>
      <c r="S83" s="122">
        <v>0</v>
      </c>
      <c r="T83" s="122"/>
      <c r="U83" s="122"/>
      <c r="V83" s="122">
        <v>0</v>
      </c>
      <c r="W83" s="122">
        <v>20396</v>
      </c>
      <c r="X83" s="122">
        <v>20396</v>
      </c>
      <c r="Y83" s="122">
        <v>0</v>
      </c>
      <c r="Z83" s="122"/>
      <c r="AA83" s="122"/>
      <c r="AB83" s="122">
        <v>0</v>
      </c>
    </row>
    <row r="84" spans="1:28" s="116" customFormat="1" x14ac:dyDescent="0.25">
      <c r="A84" s="121" t="s">
        <v>194</v>
      </c>
      <c r="B84" s="122">
        <v>20000</v>
      </c>
      <c r="C84" s="122">
        <v>20000</v>
      </c>
      <c r="D84" s="122">
        <v>0</v>
      </c>
      <c r="E84" s="122"/>
      <c r="F84" s="122"/>
      <c r="G84" s="122">
        <v>0</v>
      </c>
      <c r="H84" s="122"/>
      <c r="I84" s="122"/>
      <c r="J84" s="122">
        <v>0</v>
      </c>
      <c r="K84" s="122"/>
      <c r="L84" s="122"/>
      <c r="M84" s="122">
        <v>0</v>
      </c>
      <c r="N84" s="122"/>
      <c r="O84" s="122"/>
      <c r="P84" s="122">
        <v>0</v>
      </c>
      <c r="Q84" s="122"/>
      <c r="R84" s="122"/>
      <c r="S84" s="122">
        <v>0</v>
      </c>
      <c r="T84" s="122"/>
      <c r="U84" s="122"/>
      <c r="V84" s="122">
        <v>0</v>
      </c>
      <c r="W84" s="122"/>
      <c r="X84" s="122"/>
      <c r="Y84" s="122">
        <v>0</v>
      </c>
      <c r="Z84" s="122">
        <v>20000</v>
      </c>
      <c r="AA84" s="122">
        <v>20000</v>
      </c>
      <c r="AB84" s="122">
        <v>0</v>
      </c>
    </row>
    <row r="85" spans="1:28" s="116" customFormat="1" x14ac:dyDescent="0.25">
      <c r="A85" s="121" t="s">
        <v>195</v>
      </c>
      <c r="B85" s="122">
        <v>36680</v>
      </c>
      <c r="C85" s="122">
        <v>36680</v>
      </c>
      <c r="D85" s="122">
        <v>0</v>
      </c>
      <c r="E85" s="122">
        <v>23000</v>
      </c>
      <c r="F85" s="122">
        <v>23000</v>
      </c>
      <c r="G85" s="122">
        <v>0</v>
      </c>
      <c r="H85" s="122">
        <v>13680</v>
      </c>
      <c r="I85" s="122">
        <v>13680</v>
      </c>
      <c r="J85" s="122">
        <v>0</v>
      </c>
      <c r="K85" s="122"/>
      <c r="L85" s="122"/>
      <c r="M85" s="122">
        <v>0</v>
      </c>
      <c r="N85" s="122"/>
      <c r="O85" s="122"/>
      <c r="P85" s="122">
        <v>0</v>
      </c>
      <c r="Q85" s="122"/>
      <c r="R85" s="122"/>
      <c r="S85" s="122">
        <v>0</v>
      </c>
      <c r="T85" s="122"/>
      <c r="U85" s="122"/>
      <c r="V85" s="122">
        <v>0</v>
      </c>
      <c r="W85" s="122"/>
      <c r="X85" s="122"/>
      <c r="Y85" s="122">
        <v>0</v>
      </c>
      <c r="Z85" s="122"/>
      <c r="AA85" s="122"/>
      <c r="AB85" s="122">
        <v>0</v>
      </c>
    </row>
    <row r="86" spans="1:28" s="113" customFormat="1" ht="47.25" x14ac:dyDescent="0.25">
      <c r="A86" s="128" t="s">
        <v>196</v>
      </c>
      <c r="B86" s="115">
        <v>367197</v>
      </c>
      <c r="C86" s="115">
        <v>367197</v>
      </c>
      <c r="D86" s="115">
        <v>0</v>
      </c>
      <c r="E86" s="115">
        <v>0</v>
      </c>
      <c r="F86" s="115">
        <v>0</v>
      </c>
      <c r="G86" s="115">
        <v>0</v>
      </c>
      <c r="H86" s="115">
        <v>3600</v>
      </c>
      <c r="I86" s="115">
        <v>3600</v>
      </c>
      <c r="J86" s="115">
        <v>0</v>
      </c>
      <c r="K86" s="115">
        <v>363597</v>
      </c>
      <c r="L86" s="115">
        <v>363597</v>
      </c>
      <c r="M86" s="115">
        <v>0</v>
      </c>
      <c r="N86" s="115">
        <v>0</v>
      </c>
      <c r="O86" s="115">
        <v>0</v>
      </c>
      <c r="P86" s="115">
        <v>0</v>
      </c>
      <c r="Q86" s="115">
        <v>0</v>
      </c>
      <c r="R86" s="115">
        <v>0</v>
      </c>
      <c r="S86" s="115">
        <v>0</v>
      </c>
      <c r="T86" s="115">
        <v>0</v>
      </c>
      <c r="U86" s="115">
        <v>0</v>
      </c>
      <c r="V86" s="115">
        <v>0</v>
      </c>
      <c r="W86" s="115">
        <v>0</v>
      </c>
      <c r="X86" s="115">
        <v>0</v>
      </c>
      <c r="Y86" s="115">
        <v>0</v>
      </c>
      <c r="Z86" s="115">
        <v>0</v>
      </c>
      <c r="AA86" s="115">
        <v>0</v>
      </c>
      <c r="AB86" s="115">
        <v>0</v>
      </c>
    </row>
    <row r="87" spans="1:28" s="116" customFormat="1" x14ac:dyDescent="0.25">
      <c r="A87" s="129" t="s">
        <v>197</v>
      </c>
      <c r="B87" s="122">
        <v>11000</v>
      </c>
      <c r="C87" s="122">
        <v>11000</v>
      </c>
      <c r="D87" s="122">
        <v>0</v>
      </c>
      <c r="E87" s="122"/>
      <c r="F87" s="122"/>
      <c r="G87" s="122">
        <v>0</v>
      </c>
      <c r="H87" s="122"/>
      <c r="I87" s="122"/>
      <c r="J87" s="122">
        <v>0</v>
      </c>
      <c r="K87" s="122">
        <v>11000</v>
      </c>
      <c r="L87" s="122">
        <v>11000</v>
      </c>
      <c r="M87" s="122">
        <v>0</v>
      </c>
      <c r="N87" s="122"/>
      <c r="O87" s="122"/>
      <c r="P87" s="122">
        <v>0</v>
      </c>
      <c r="Q87" s="122"/>
      <c r="R87" s="122"/>
      <c r="S87" s="122">
        <v>0</v>
      </c>
      <c r="T87" s="122"/>
      <c r="U87" s="122"/>
      <c r="V87" s="122">
        <v>0</v>
      </c>
      <c r="W87" s="122"/>
      <c r="X87" s="122"/>
      <c r="Y87" s="122">
        <v>0</v>
      </c>
      <c r="Z87" s="122"/>
      <c r="AA87" s="122"/>
      <c r="AB87" s="122">
        <v>0</v>
      </c>
    </row>
    <row r="88" spans="1:28" s="116" customFormat="1" x14ac:dyDescent="0.25">
      <c r="A88" s="129" t="s">
        <v>198</v>
      </c>
      <c r="B88" s="122">
        <v>11000</v>
      </c>
      <c r="C88" s="122">
        <v>11000</v>
      </c>
      <c r="D88" s="122">
        <v>0</v>
      </c>
      <c r="E88" s="122"/>
      <c r="F88" s="122"/>
      <c r="G88" s="122">
        <v>0</v>
      </c>
      <c r="H88" s="122"/>
      <c r="I88" s="122"/>
      <c r="J88" s="122">
        <v>0</v>
      </c>
      <c r="K88" s="122">
        <v>11000</v>
      </c>
      <c r="L88" s="122">
        <v>11000</v>
      </c>
      <c r="M88" s="122">
        <v>0</v>
      </c>
      <c r="N88" s="122"/>
      <c r="O88" s="122"/>
      <c r="P88" s="122">
        <v>0</v>
      </c>
      <c r="Q88" s="122"/>
      <c r="R88" s="122"/>
      <c r="S88" s="122">
        <v>0</v>
      </c>
      <c r="T88" s="122"/>
      <c r="U88" s="122"/>
      <c r="V88" s="122">
        <v>0</v>
      </c>
      <c r="W88" s="122"/>
      <c r="X88" s="122"/>
      <c r="Y88" s="122">
        <v>0</v>
      </c>
      <c r="Z88" s="122"/>
      <c r="AA88" s="122"/>
      <c r="AB88" s="122">
        <v>0</v>
      </c>
    </row>
    <row r="89" spans="1:28" s="116" customFormat="1" x14ac:dyDescent="0.25">
      <c r="A89" s="129" t="s">
        <v>199</v>
      </c>
      <c r="B89" s="122">
        <v>15780</v>
      </c>
      <c r="C89" s="122">
        <v>15780</v>
      </c>
      <c r="D89" s="122">
        <v>0</v>
      </c>
      <c r="E89" s="122"/>
      <c r="F89" s="122"/>
      <c r="G89" s="122">
        <v>0</v>
      </c>
      <c r="H89" s="122"/>
      <c r="I89" s="122"/>
      <c r="J89" s="122">
        <v>0</v>
      </c>
      <c r="K89" s="122">
        <v>15780</v>
      </c>
      <c r="L89" s="122">
        <v>15780</v>
      </c>
      <c r="M89" s="122">
        <v>0</v>
      </c>
      <c r="N89" s="122"/>
      <c r="O89" s="122"/>
      <c r="P89" s="122">
        <v>0</v>
      </c>
      <c r="Q89" s="122"/>
      <c r="R89" s="122"/>
      <c r="S89" s="122">
        <v>0</v>
      </c>
      <c r="T89" s="122"/>
      <c r="U89" s="122"/>
      <c r="V89" s="122">
        <v>0</v>
      </c>
      <c r="W89" s="122"/>
      <c r="X89" s="122"/>
      <c r="Y89" s="122">
        <v>0</v>
      </c>
      <c r="Z89" s="122"/>
      <c r="AA89" s="122"/>
      <c r="AB89" s="122">
        <v>0</v>
      </c>
    </row>
    <row r="90" spans="1:28" s="116" customFormat="1" x14ac:dyDescent="0.25">
      <c r="A90" s="129" t="s">
        <v>200</v>
      </c>
      <c r="B90" s="122">
        <v>8000</v>
      </c>
      <c r="C90" s="122">
        <v>8000</v>
      </c>
      <c r="D90" s="122">
        <v>0</v>
      </c>
      <c r="E90" s="122"/>
      <c r="F90" s="122"/>
      <c r="G90" s="122">
        <v>0</v>
      </c>
      <c r="H90" s="122"/>
      <c r="I90" s="122"/>
      <c r="J90" s="122">
        <v>0</v>
      </c>
      <c r="K90" s="122">
        <v>8000</v>
      </c>
      <c r="L90" s="122">
        <v>8000</v>
      </c>
      <c r="M90" s="122">
        <v>0</v>
      </c>
      <c r="N90" s="122"/>
      <c r="O90" s="122"/>
      <c r="P90" s="122">
        <v>0</v>
      </c>
      <c r="Q90" s="122"/>
      <c r="R90" s="122"/>
      <c r="S90" s="122">
        <v>0</v>
      </c>
      <c r="T90" s="122"/>
      <c r="U90" s="122"/>
      <c r="V90" s="122">
        <v>0</v>
      </c>
      <c r="W90" s="122"/>
      <c r="X90" s="122"/>
      <c r="Y90" s="122">
        <v>0</v>
      </c>
      <c r="Z90" s="122"/>
      <c r="AA90" s="122"/>
      <c r="AB90" s="122">
        <v>0</v>
      </c>
    </row>
    <row r="91" spans="1:28" s="116" customFormat="1" x14ac:dyDescent="0.25">
      <c r="A91" s="129" t="s">
        <v>201</v>
      </c>
      <c r="B91" s="122">
        <v>5000</v>
      </c>
      <c r="C91" s="122">
        <v>5000</v>
      </c>
      <c r="D91" s="122">
        <v>0</v>
      </c>
      <c r="E91" s="122"/>
      <c r="F91" s="122"/>
      <c r="G91" s="122">
        <v>0</v>
      </c>
      <c r="H91" s="122"/>
      <c r="I91" s="122"/>
      <c r="J91" s="122">
        <v>0</v>
      </c>
      <c r="K91" s="122">
        <v>5000</v>
      </c>
      <c r="L91" s="122">
        <v>5000</v>
      </c>
      <c r="M91" s="122">
        <v>0</v>
      </c>
      <c r="N91" s="122"/>
      <c r="O91" s="122"/>
      <c r="P91" s="122">
        <v>0</v>
      </c>
      <c r="Q91" s="122"/>
      <c r="R91" s="122"/>
      <c r="S91" s="122">
        <v>0</v>
      </c>
      <c r="T91" s="122"/>
      <c r="U91" s="122"/>
      <c r="V91" s="122">
        <v>0</v>
      </c>
      <c r="W91" s="122"/>
      <c r="X91" s="122"/>
      <c r="Y91" s="122">
        <v>0</v>
      </c>
      <c r="Z91" s="122"/>
      <c r="AA91" s="122"/>
      <c r="AB91" s="122">
        <v>0</v>
      </c>
    </row>
    <row r="92" spans="1:28" s="116" customFormat="1" x14ac:dyDescent="0.25">
      <c r="A92" s="129" t="s">
        <v>202</v>
      </c>
      <c r="B92" s="122">
        <v>4000</v>
      </c>
      <c r="C92" s="122">
        <v>4000</v>
      </c>
      <c r="D92" s="122">
        <v>0</v>
      </c>
      <c r="E92" s="122"/>
      <c r="F92" s="122"/>
      <c r="G92" s="122">
        <v>0</v>
      </c>
      <c r="H92" s="122"/>
      <c r="I92" s="122"/>
      <c r="J92" s="122">
        <v>0</v>
      </c>
      <c r="K92" s="122">
        <v>4000</v>
      </c>
      <c r="L92" s="122">
        <v>4000</v>
      </c>
      <c r="M92" s="122">
        <v>0</v>
      </c>
      <c r="N92" s="122"/>
      <c r="O92" s="122"/>
      <c r="P92" s="122">
        <v>0</v>
      </c>
      <c r="Q92" s="122"/>
      <c r="R92" s="122"/>
      <c r="S92" s="122">
        <v>0</v>
      </c>
      <c r="T92" s="122"/>
      <c r="U92" s="122"/>
      <c r="V92" s="122">
        <v>0</v>
      </c>
      <c r="W92" s="122"/>
      <c r="X92" s="122"/>
      <c r="Y92" s="122">
        <v>0</v>
      </c>
      <c r="Z92" s="122"/>
      <c r="AA92" s="122"/>
      <c r="AB92" s="122">
        <v>0</v>
      </c>
    </row>
    <row r="93" spans="1:28" s="116" customFormat="1" x14ac:dyDescent="0.25">
      <c r="A93" s="129" t="s">
        <v>203</v>
      </c>
      <c r="B93" s="122">
        <v>7000</v>
      </c>
      <c r="C93" s="122">
        <v>7000</v>
      </c>
      <c r="D93" s="122">
        <v>0</v>
      </c>
      <c r="E93" s="122"/>
      <c r="F93" s="122"/>
      <c r="G93" s="122">
        <v>0</v>
      </c>
      <c r="H93" s="122"/>
      <c r="I93" s="122"/>
      <c r="J93" s="122">
        <v>0</v>
      </c>
      <c r="K93" s="122">
        <v>7000</v>
      </c>
      <c r="L93" s="122">
        <v>7000</v>
      </c>
      <c r="M93" s="122">
        <v>0</v>
      </c>
      <c r="N93" s="122"/>
      <c r="O93" s="122"/>
      <c r="P93" s="122">
        <v>0</v>
      </c>
      <c r="Q93" s="122"/>
      <c r="R93" s="122"/>
      <c r="S93" s="122">
        <v>0</v>
      </c>
      <c r="T93" s="122"/>
      <c r="U93" s="122"/>
      <c r="V93" s="122">
        <v>0</v>
      </c>
      <c r="W93" s="122"/>
      <c r="X93" s="122"/>
      <c r="Y93" s="122">
        <v>0</v>
      </c>
      <c r="Z93" s="122"/>
      <c r="AA93" s="122"/>
      <c r="AB93" s="122">
        <v>0</v>
      </c>
    </row>
    <row r="94" spans="1:28" s="116" customFormat="1" x14ac:dyDescent="0.25">
      <c r="A94" s="129" t="s">
        <v>204</v>
      </c>
      <c r="B94" s="122">
        <v>7500</v>
      </c>
      <c r="C94" s="122">
        <v>7500</v>
      </c>
      <c r="D94" s="122">
        <v>0</v>
      </c>
      <c r="E94" s="122"/>
      <c r="F94" s="122"/>
      <c r="G94" s="122">
        <v>0</v>
      </c>
      <c r="H94" s="122"/>
      <c r="I94" s="122"/>
      <c r="J94" s="122">
        <v>0</v>
      </c>
      <c r="K94" s="122">
        <v>7500</v>
      </c>
      <c r="L94" s="122">
        <v>7500</v>
      </c>
      <c r="M94" s="122">
        <v>0</v>
      </c>
      <c r="N94" s="122"/>
      <c r="O94" s="122"/>
      <c r="P94" s="122">
        <v>0</v>
      </c>
      <c r="Q94" s="122"/>
      <c r="R94" s="122"/>
      <c r="S94" s="122">
        <v>0</v>
      </c>
      <c r="T94" s="122"/>
      <c r="U94" s="122"/>
      <c r="V94" s="122">
        <v>0</v>
      </c>
      <c r="W94" s="122"/>
      <c r="X94" s="122"/>
      <c r="Y94" s="122">
        <v>0</v>
      </c>
      <c r="Z94" s="122"/>
      <c r="AA94" s="122"/>
      <c r="AB94" s="122">
        <v>0</v>
      </c>
    </row>
    <row r="95" spans="1:28" s="116" customFormat="1" x14ac:dyDescent="0.25">
      <c r="A95" s="129" t="s">
        <v>205</v>
      </c>
      <c r="B95" s="122">
        <v>4000</v>
      </c>
      <c r="C95" s="122">
        <v>4000</v>
      </c>
      <c r="D95" s="122">
        <v>0</v>
      </c>
      <c r="E95" s="122"/>
      <c r="F95" s="122"/>
      <c r="G95" s="122">
        <v>0</v>
      </c>
      <c r="H95" s="122"/>
      <c r="I95" s="122"/>
      <c r="J95" s="122">
        <v>0</v>
      </c>
      <c r="K95" s="122">
        <v>4000</v>
      </c>
      <c r="L95" s="122">
        <v>4000</v>
      </c>
      <c r="M95" s="122">
        <v>0</v>
      </c>
      <c r="N95" s="122"/>
      <c r="O95" s="122"/>
      <c r="P95" s="122">
        <v>0</v>
      </c>
      <c r="Q95" s="122"/>
      <c r="R95" s="122"/>
      <c r="S95" s="122">
        <v>0</v>
      </c>
      <c r="T95" s="122"/>
      <c r="U95" s="122"/>
      <c r="V95" s="122">
        <v>0</v>
      </c>
      <c r="W95" s="122"/>
      <c r="X95" s="122"/>
      <c r="Y95" s="122">
        <v>0</v>
      </c>
      <c r="Z95" s="122"/>
      <c r="AA95" s="122"/>
      <c r="AB95" s="122">
        <v>0</v>
      </c>
    </row>
    <row r="96" spans="1:28" s="116" customFormat="1" x14ac:dyDescent="0.25">
      <c r="A96" s="129" t="s">
        <v>206</v>
      </c>
      <c r="B96" s="122">
        <v>9020</v>
      </c>
      <c r="C96" s="122">
        <v>9020</v>
      </c>
      <c r="D96" s="122">
        <v>0</v>
      </c>
      <c r="E96" s="122"/>
      <c r="F96" s="122"/>
      <c r="G96" s="122">
        <v>0</v>
      </c>
      <c r="H96" s="122"/>
      <c r="I96" s="122"/>
      <c r="J96" s="122">
        <v>0</v>
      </c>
      <c r="K96" s="122">
        <v>9020</v>
      </c>
      <c r="L96" s="122">
        <v>9020</v>
      </c>
      <c r="M96" s="122">
        <v>0</v>
      </c>
      <c r="N96" s="122"/>
      <c r="O96" s="122"/>
      <c r="P96" s="122">
        <v>0</v>
      </c>
      <c r="Q96" s="122"/>
      <c r="R96" s="122"/>
      <c r="S96" s="122">
        <v>0</v>
      </c>
      <c r="T96" s="122"/>
      <c r="U96" s="122"/>
      <c r="V96" s="122">
        <v>0</v>
      </c>
      <c r="W96" s="122"/>
      <c r="X96" s="122"/>
      <c r="Y96" s="122">
        <v>0</v>
      </c>
      <c r="Z96" s="122"/>
      <c r="AA96" s="122"/>
      <c r="AB96" s="122">
        <v>0</v>
      </c>
    </row>
    <row r="97" spans="1:28" s="116" customFormat="1" ht="31.5" x14ac:dyDescent="0.25">
      <c r="A97" s="129" t="s">
        <v>207</v>
      </c>
      <c r="B97" s="122">
        <v>27050</v>
      </c>
      <c r="C97" s="122">
        <v>27050</v>
      </c>
      <c r="D97" s="122">
        <v>0</v>
      </c>
      <c r="E97" s="122"/>
      <c r="F97" s="122"/>
      <c r="G97" s="122">
        <v>0</v>
      </c>
      <c r="H97" s="122"/>
      <c r="I97" s="122"/>
      <c r="J97" s="122">
        <v>0</v>
      </c>
      <c r="K97" s="122">
        <v>27050</v>
      </c>
      <c r="L97" s="122">
        <v>27050</v>
      </c>
      <c r="M97" s="122">
        <v>0</v>
      </c>
      <c r="N97" s="122"/>
      <c r="O97" s="122"/>
      <c r="P97" s="122">
        <v>0</v>
      </c>
      <c r="Q97" s="122"/>
      <c r="R97" s="122"/>
      <c r="S97" s="122">
        <v>0</v>
      </c>
      <c r="T97" s="122"/>
      <c r="U97" s="122"/>
      <c r="V97" s="122">
        <v>0</v>
      </c>
      <c r="W97" s="122"/>
      <c r="X97" s="122"/>
      <c r="Y97" s="122">
        <v>0</v>
      </c>
      <c r="Z97" s="122"/>
      <c r="AA97" s="122"/>
      <c r="AB97" s="122">
        <v>0</v>
      </c>
    </row>
    <row r="98" spans="1:28" s="116" customFormat="1" ht="31.5" x14ac:dyDescent="0.25">
      <c r="A98" s="129" t="s">
        <v>208</v>
      </c>
      <c r="B98" s="122">
        <v>9188</v>
      </c>
      <c r="C98" s="122">
        <v>9188</v>
      </c>
      <c r="D98" s="122">
        <v>0</v>
      </c>
      <c r="E98" s="122"/>
      <c r="F98" s="122"/>
      <c r="G98" s="122">
        <v>0</v>
      </c>
      <c r="H98" s="122"/>
      <c r="I98" s="122"/>
      <c r="J98" s="122">
        <v>0</v>
      </c>
      <c r="K98" s="122">
        <v>9188</v>
      </c>
      <c r="L98" s="122">
        <v>9188</v>
      </c>
      <c r="M98" s="122">
        <v>0</v>
      </c>
      <c r="N98" s="122"/>
      <c r="O98" s="122"/>
      <c r="P98" s="122">
        <v>0</v>
      </c>
      <c r="Q98" s="122"/>
      <c r="R98" s="122"/>
      <c r="S98" s="122">
        <v>0</v>
      </c>
      <c r="T98" s="122"/>
      <c r="U98" s="122"/>
      <c r="V98" s="122">
        <v>0</v>
      </c>
      <c r="W98" s="122"/>
      <c r="X98" s="122"/>
      <c r="Y98" s="122">
        <v>0</v>
      </c>
      <c r="Z98" s="122"/>
      <c r="AA98" s="122"/>
      <c r="AB98" s="122">
        <v>0</v>
      </c>
    </row>
    <row r="99" spans="1:28" s="116" customFormat="1" x14ac:dyDescent="0.25">
      <c r="A99" s="129" t="s">
        <v>209</v>
      </c>
      <c r="B99" s="122">
        <v>8500</v>
      </c>
      <c r="C99" s="122">
        <v>8500</v>
      </c>
      <c r="D99" s="122">
        <v>0</v>
      </c>
      <c r="E99" s="122"/>
      <c r="F99" s="122"/>
      <c r="G99" s="122">
        <v>0</v>
      </c>
      <c r="H99" s="122"/>
      <c r="I99" s="122"/>
      <c r="J99" s="122">
        <v>0</v>
      </c>
      <c r="K99" s="122">
        <v>8500</v>
      </c>
      <c r="L99" s="122">
        <v>8500</v>
      </c>
      <c r="M99" s="122">
        <v>0</v>
      </c>
      <c r="N99" s="122"/>
      <c r="O99" s="122"/>
      <c r="P99" s="122">
        <v>0</v>
      </c>
      <c r="Q99" s="122"/>
      <c r="R99" s="122"/>
      <c r="S99" s="122">
        <v>0</v>
      </c>
      <c r="T99" s="122"/>
      <c r="U99" s="122"/>
      <c r="V99" s="122">
        <v>0</v>
      </c>
      <c r="W99" s="122"/>
      <c r="X99" s="122"/>
      <c r="Y99" s="122">
        <v>0</v>
      </c>
      <c r="Z99" s="122"/>
      <c r="AA99" s="122"/>
      <c r="AB99" s="122">
        <v>0</v>
      </c>
    </row>
    <row r="100" spans="1:28" s="116" customFormat="1" x14ac:dyDescent="0.25">
      <c r="A100" s="129" t="s">
        <v>210</v>
      </c>
      <c r="B100" s="122">
        <v>9646</v>
      </c>
      <c r="C100" s="122">
        <v>9646</v>
      </c>
      <c r="D100" s="122">
        <v>0</v>
      </c>
      <c r="E100" s="122"/>
      <c r="F100" s="122"/>
      <c r="G100" s="122">
        <v>0</v>
      </c>
      <c r="H100" s="122"/>
      <c r="I100" s="122"/>
      <c r="J100" s="122">
        <v>0</v>
      </c>
      <c r="K100" s="122">
        <v>9646</v>
      </c>
      <c r="L100" s="122">
        <v>9646</v>
      </c>
      <c r="M100" s="122">
        <v>0</v>
      </c>
      <c r="N100" s="122"/>
      <c r="O100" s="122"/>
      <c r="P100" s="122">
        <v>0</v>
      </c>
      <c r="Q100" s="122"/>
      <c r="R100" s="122"/>
      <c r="S100" s="122">
        <v>0</v>
      </c>
      <c r="T100" s="122"/>
      <c r="U100" s="122"/>
      <c r="V100" s="122">
        <v>0</v>
      </c>
      <c r="W100" s="122"/>
      <c r="X100" s="122"/>
      <c r="Y100" s="122">
        <v>0</v>
      </c>
      <c r="Z100" s="122"/>
      <c r="AA100" s="122"/>
      <c r="AB100" s="122">
        <v>0</v>
      </c>
    </row>
    <row r="101" spans="1:28" s="116" customFormat="1" x14ac:dyDescent="0.25">
      <c r="A101" s="129" t="s">
        <v>211</v>
      </c>
      <c r="B101" s="122">
        <v>9000</v>
      </c>
      <c r="C101" s="122">
        <v>9000</v>
      </c>
      <c r="D101" s="122">
        <v>0</v>
      </c>
      <c r="E101" s="122"/>
      <c r="F101" s="122"/>
      <c r="G101" s="122">
        <v>0</v>
      </c>
      <c r="H101" s="122"/>
      <c r="I101" s="122"/>
      <c r="J101" s="122">
        <v>0</v>
      </c>
      <c r="K101" s="122">
        <v>9000</v>
      </c>
      <c r="L101" s="122">
        <v>9000</v>
      </c>
      <c r="M101" s="122">
        <v>0</v>
      </c>
      <c r="N101" s="122"/>
      <c r="O101" s="122"/>
      <c r="P101" s="122">
        <v>0</v>
      </c>
      <c r="Q101" s="122"/>
      <c r="R101" s="122"/>
      <c r="S101" s="122">
        <v>0</v>
      </c>
      <c r="T101" s="122"/>
      <c r="U101" s="122"/>
      <c r="V101" s="122">
        <v>0</v>
      </c>
      <c r="W101" s="122"/>
      <c r="X101" s="122"/>
      <c r="Y101" s="122">
        <v>0</v>
      </c>
      <c r="Z101" s="122"/>
      <c r="AA101" s="122"/>
      <c r="AB101" s="122">
        <v>0</v>
      </c>
    </row>
    <row r="102" spans="1:28" s="116" customFormat="1" x14ac:dyDescent="0.25">
      <c r="A102" s="129" t="s">
        <v>212</v>
      </c>
      <c r="B102" s="122">
        <v>11000</v>
      </c>
      <c r="C102" s="122">
        <v>11000</v>
      </c>
      <c r="D102" s="122">
        <v>0</v>
      </c>
      <c r="E102" s="122"/>
      <c r="F102" s="122"/>
      <c r="G102" s="122">
        <v>0</v>
      </c>
      <c r="H102" s="122"/>
      <c r="I102" s="122"/>
      <c r="J102" s="122">
        <v>0</v>
      </c>
      <c r="K102" s="122">
        <v>11000</v>
      </c>
      <c r="L102" s="122">
        <v>11000</v>
      </c>
      <c r="M102" s="122">
        <v>0</v>
      </c>
      <c r="N102" s="122"/>
      <c r="O102" s="122"/>
      <c r="P102" s="122">
        <v>0</v>
      </c>
      <c r="Q102" s="122"/>
      <c r="R102" s="122"/>
      <c r="S102" s="122">
        <v>0</v>
      </c>
      <c r="T102" s="122"/>
      <c r="U102" s="122"/>
      <c r="V102" s="122">
        <v>0</v>
      </c>
      <c r="W102" s="122"/>
      <c r="X102" s="122"/>
      <c r="Y102" s="122">
        <v>0</v>
      </c>
      <c r="Z102" s="122"/>
      <c r="AA102" s="122"/>
      <c r="AB102" s="122">
        <v>0</v>
      </c>
    </row>
    <row r="103" spans="1:28" s="116" customFormat="1" x14ac:dyDescent="0.25">
      <c r="A103" s="129" t="s">
        <v>213</v>
      </c>
      <c r="B103" s="122">
        <v>10558</v>
      </c>
      <c r="C103" s="122">
        <v>10558</v>
      </c>
      <c r="D103" s="122">
        <v>0</v>
      </c>
      <c r="E103" s="122"/>
      <c r="F103" s="122"/>
      <c r="G103" s="122">
        <v>0</v>
      </c>
      <c r="H103" s="122"/>
      <c r="I103" s="122"/>
      <c r="J103" s="122">
        <v>0</v>
      </c>
      <c r="K103" s="122">
        <v>10558</v>
      </c>
      <c r="L103" s="122">
        <v>10558</v>
      </c>
      <c r="M103" s="122">
        <v>0</v>
      </c>
      <c r="N103" s="122"/>
      <c r="O103" s="122"/>
      <c r="P103" s="122">
        <v>0</v>
      </c>
      <c r="Q103" s="122"/>
      <c r="R103" s="122"/>
      <c r="S103" s="122">
        <v>0</v>
      </c>
      <c r="T103" s="122"/>
      <c r="U103" s="122"/>
      <c r="V103" s="122">
        <v>0</v>
      </c>
      <c r="W103" s="122"/>
      <c r="X103" s="122"/>
      <c r="Y103" s="122">
        <v>0</v>
      </c>
      <c r="Z103" s="122"/>
      <c r="AA103" s="122"/>
      <c r="AB103" s="122">
        <v>0</v>
      </c>
    </row>
    <row r="104" spans="1:28" s="116" customFormat="1" x14ac:dyDescent="0.25">
      <c r="A104" s="129" t="s">
        <v>214</v>
      </c>
      <c r="B104" s="122">
        <v>11000</v>
      </c>
      <c r="C104" s="122">
        <v>11000</v>
      </c>
      <c r="D104" s="122">
        <v>0</v>
      </c>
      <c r="E104" s="122"/>
      <c r="F104" s="122"/>
      <c r="G104" s="122">
        <v>0</v>
      </c>
      <c r="H104" s="122"/>
      <c r="I104" s="122"/>
      <c r="J104" s="122">
        <v>0</v>
      </c>
      <c r="K104" s="122">
        <v>11000</v>
      </c>
      <c r="L104" s="122">
        <v>11000</v>
      </c>
      <c r="M104" s="122">
        <v>0</v>
      </c>
      <c r="N104" s="122"/>
      <c r="O104" s="122"/>
      <c r="P104" s="122">
        <v>0</v>
      </c>
      <c r="Q104" s="122"/>
      <c r="R104" s="122"/>
      <c r="S104" s="122">
        <v>0</v>
      </c>
      <c r="T104" s="122"/>
      <c r="U104" s="122"/>
      <c r="V104" s="122">
        <v>0</v>
      </c>
      <c r="W104" s="122"/>
      <c r="X104" s="122"/>
      <c r="Y104" s="122">
        <v>0</v>
      </c>
      <c r="Z104" s="122"/>
      <c r="AA104" s="122"/>
      <c r="AB104" s="122">
        <v>0</v>
      </c>
    </row>
    <row r="105" spans="1:28" s="116" customFormat="1" x14ac:dyDescent="0.25">
      <c r="A105" s="129" t="s">
        <v>215</v>
      </c>
      <c r="B105" s="122">
        <v>10000</v>
      </c>
      <c r="C105" s="122">
        <v>10000</v>
      </c>
      <c r="D105" s="122">
        <v>0</v>
      </c>
      <c r="E105" s="122"/>
      <c r="F105" s="122"/>
      <c r="G105" s="122">
        <v>0</v>
      </c>
      <c r="H105" s="122"/>
      <c r="I105" s="122"/>
      <c r="J105" s="122">
        <v>0</v>
      </c>
      <c r="K105" s="122">
        <v>10000</v>
      </c>
      <c r="L105" s="122">
        <v>10000</v>
      </c>
      <c r="M105" s="122">
        <v>0</v>
      </c>
      <c r="N105" s="122"/>
      <c r="O105" s="122"/>
      <c r="P105" s="122">
        <v>0</v>
      </c>
      <c r="Q105" s="122"/>
      <c r="R105" s="122"/>
      <c r="S105" s="122">
        <v>0</v>
      </c>
      <c r="T105" s="122"/>
      <c r="U105" s="122"/>
      <c r="V105" s="122">
        <v>0</v>
      </c>
      <c r="W105" s="122"/>
      <c r="X105" s="122"/>
      <c r="Y105" s="122">
        <v>0</v>
      </c>
      <c r="Z105" s="122"/>
      <c r="AA105" s="122"/>
      <c r="AB105" s="122">
        <v>0</v>
      </c>
    </row>
    <row r="106" spans="1:28" s="116" customFormat="1" x14ac:dyDescent="0.25">
      <c r="A106" s="129" t="s">
        <v>216</v>
      </c>
      <c r="B106" s="122">
        <v>11000</v>
      </c>
      <c r="C106" s="122">
        <v>11000</v>
      </c>
      <c r="D106" s="122">
        <v>0</v>
      </c>
      <c r="E106" s="122"/>
      <c r="F106" s="122"/>
      <c r="G106" s="122">
        <v>0</v>
      </c>
      <c r="H106" s="122"/>
      <c r="I106" s="122"/>
      <c r="J106" s="122">
        <v>0</v>
      </c>
      <c r="K106" s="122">
        <v>11000</v>
      </c>
      <c r="L106" s="122">
        <v>11000</v>
      </c>
      <c r="M106" s="122">
        <v>0</v>
      </c>
      <c r="N106" s="122"/>
      <c r="O106" s="122"/>
      <c r="P106" s="122">
        <v>0</v>
      </c>
      <c r="Q106" s="122"/>
      <c r="R106" s="122"/>
      <c r="S106" s="122">
        <v>0</v>
      </c>
      <c r="T106" s="122"/>
      <c r="U106" s="122"/>
      <c r="V106" s="122">
        <v>0</v>
      </c>
      <c r="W106" s="122"/>
      <c r="X106" s="122"/>
      <c r="Y106" s="122">
        <v>0</v>
      </c>
      <c r="Z106" s="122"/>
      <c r="AA106" s="122"/>
      <c r="AB106" s="122">
        <v>0</v>
      </c>
    </row>
    <row r="107" spans="1:28" s="116" customFormat="1" x14ac:dyDescent="0.25">
      <c r="A107" s="129" t="s">
        <v>217</v>
      </c>
      <c r="B107" s="122">
        <v>7500</v>
      </c>
      <c r="C107" s="122">
        <v>7500</v>
      </c>
      <c r="D107" s="122">
        <v>0</v>
      </c>
      <c r="E107" s="122"/>
      <c r="F107" s="122"/>
      <c r="G107" s="122">
        <v>0</v>
      </c>
      <c r="H107" s="122"/>
      <c r="I107" s="122"/>
      <c r="J107" s="122">
        <v>0</v>
      </c>
      <c r="K107" s="122">
        <v>7500</v>
      </c>
      <c r="L107" s="122">
        <v>7500</v>
      </c>
      <c r="M107" s="122">
        <v>0</v>
      </c>
      <c r="N107" s="122"/>
      <c r="O107" s="122"/>
      <c r="P107" s="122">
        <v>0</v>
      </c>
      <c r="Q107" s="122"/>
      <c r="R107" s="122"/>
      <c r="S107" s="122">
        <v>0</v>
      </c>
      <c r="T107" s="122"/>
      <c r="U107" s="122"/>
      <c r="V107" s="122">
        <v>0</v>
      </c>
      <c r="W107" s="122"/>
      <c r="X107" s="122"/>
      <c r="Y107" s="122">
        <v>0</v>
      </c>
      <c r="Z107" s="122"/>
      <c r="AA107" s="122"/>
      <c r="AB107" s="122">
        <v>0</v>
      </c>
    </row>
    <row r="108" spans="1:28" s="116" customFormat="1" x14ac:dyDescent="0.25">
      <c r="A108" s="129" t="s">
        <v>218</v>
      </c>
      <c r="B108" s="122">
        <v>9000</v>
      </c>
      <c r="C108" s="122">
        <v>9000</v>
      </c>
      <c r="D108" s="122">
        <v>0</v>
      </c>
      <c r="E108" s="122"/>
      <c r="F108" s="122"/>
      <c r="G108" s="122">
        <v>0</v>
      </c>
      <c r="H108" s="122"/>
      <c r="I108" s="122"/>
      <c r="J108" s="122">
        <v>0</v>
      </c>
      <c r="K108" s="122">
        <v>9000</v>
      </c>
      <c r="L108" s="122">
        <v>9000</v>
      </c>
      <c r="M108" s="122">
        <v>0</v>
      </c>
      <c r="N108" s="122"/>
      <c r="O108" s="122"/>
      <c r="P108" s="122">
        <v>0</v>
      </c>
      <c r="Q108" s="122"/>
      <c r="R108" s="122"/>
      <c r="S108" s="122">
        <v>0</v>
      </c>
      <c r="T108" s="122"/>
      <c r="U108" s="122"/>
      <c r="V108" s="122">
        <v>0</v>
      </c>
      <c r="W108" s="122"/>
      <c r="X108" s="122"/>
      <c r="Y108" s="122">
        <v>0</v>
      </c>
      <c r="Z108" s="122"/>
      <c r="AA108" s="122"/>
      <c r="AB108" s="122">
        <v>0</v>
      </c>
    </row>
    <row r="109" spans="1:28" s="116" customFormat="1" x14ac:dyDescent="0.25">
      <c r="A109" s="129" t="s">
        <v>219</v>
      </c>
      <c r="B109" s="122">
        <v>9000</v>
      </c>
      <c r="C109" s="122">
        <v>9000</v>
      </c>
      <c r="D109" s="122">
        <v>0</v>
      </c>
      <c r="E109" s="122"/>
      <c r="F109" s="122"/>
      <c r="G109" s="122">
        <v>0</v>
      </c>
      <c r="H109" s="122"/>
      <c r="I109" s="122"/>
      <c r="J109" s="122">
        <v>0</v>
      </c>
      <c r="K109" s="122">
        <v>9000</v>
      </c>
      <c r="L109" s="122">
        <v>9000</v>
      </c>
      <c r="M109" s="122">
        <v>0</v>
      </c>
      <c r="N109" s="122"/>
      <c r="O109" s="122"/>
      <c r="P109" s="122">
        <v>0</v>
      </c>
      <c r="Q109" s="122"/>
      <c r="R109" s="122"/>
      <c r="S109" s="122">
        <v>0</v>
      </c>
      <c r="T109" s="122"/>
      <c r="U109" s="122"/>
      <c r="V109" s="122">
        <v>0</v>
      </c>
      <c r="W109" s="122"/>
      <c r="X109" s="122"/>
      <c r="Y109" s="122">
        <v>0</v>
      </c>
      <c r="Z109" s="122"/>
      <c r="AA109" s="122"/>
      <c r="AB109" s="122">
        <v>0</v>
      </c>
    </row>
    <row r="110" spans="1:28" s="116" customFormat="1" x14ac:dyDescent="0.25">
      <c r="A110" s="129" t="s">
        <v>220</v>
      </c>
      <c r="B110" s="122">
        <v>9000</v>
      </c>
      <c r="C110" s="122">
        <v>9000</v>
      </c>
      <c r="D110" s="122">
        <v>0</v>
      </c>
      <c r="E110" s="122"/>
      <c r="F110" s="122"/>
      <c r="G110" s="122">
        <v>0</v>
      </c>
      <c r="H110" s="122"/>
      <c r="I110" s="122"/>
      <c r="J110" s="122">
        <v>0</v>
      </c>
      <c r="K110" s="122">
        <v>9000</v>
      </c>
      <c r="L110" s="122">
        <v>9000</v>
      </c>
      <c r="M110" s="122">
        <v>0</v>
      </c>
      <c r="N110" s="122"/>
      <c r="O110" s="122"/>
      <c r="P110" s="122">
        <v>0</v>
      </c>
      <c r="Q110" s="122"/>
      <c r="R110" s="122"/>
      <c r="S110" s="122">
        <v>0</v>
      </c>
      <c r="T110" s="122"/>
      <c r="U110" s="122"/>
      <c r="V110" s="122">
        <v>0</v>
      </c>
      <c r="W110" s="122"/>
      <c r="X110" s="122"/>
      <c r="Y110" s="122">
        <v>0</v>
      </c>
      <c r="Z110" s="122"/>
      <c r="AA110" s="122"/>
      <c r="AB110" s="122">
        <v>0</v>
      </c>
    </row>
    <row r="111" spans="1:28" s="116" customFormat="1" x14ac:dyDescent="0.25">
      <c r="A111" s="129" t="s">
        <v>221</v>
      </c>
      <c r="B111" s="122">
        <v>10000</v>
      </c>
      <c r="C111" s="122">
        <v>10000</v>
      </c>
      <c r="D111" s="122">
        <v>0</v>
      </c>
      <c r="E111" s="122"/>
      <c r="F111" s="122"/>
      <c r="G111" s="122">
        <v>0</v>
      </c>
      <c r="H111" s="122"/>
      <c r="I111" s="122"/>
      <c r="J111" s="122">
        <v>0</v>
      </c>
      <c r="K111" s="122">
        <v>10000</v>
      </c>
      <c r="L111" s="122">
        <v>10000</v>
      </c>
      <c r="M111" s="122">
        <v>0</v>
      </c>
      <c r="N111" s="122"/>
      <c r="O111" s="122"/>
      <c r="P111" s="122">
        <v>0</v>
      </c>
      <c r="Q111" s="122"/>
      <c r="R111" s="122"/>
      <c r="S111" s="122">
        <v>0</v>
      </c>
      <c r="T111" s="122"/>
      <c r="U111" s="122"/>
      <c r="V111" s="122">
        <v>0</v>
      </c>
      <c r="W111" s="122"/>
      <c r="X111" s="122"/>
      <c r="Y111" s="122">
        <v>0</v>
      </c>
      <c r="Z111" s="122"/>
      <c r="AA111" s="122"/>
      <c r="AB111" s="122">
        <v>0</v>
      </c>
    </row>
    <row r="112" spans="1:28" s="116" customFormat="1" x14ac:dyDescent="0.25">
      <c r="A112" s="129" t="s">
        <v>222</v>
      </c>
      <c r="B112" s="122">
        <v>11000</v>
      </c>
      <c r="C112" s="122">
        <v>11000</v>
      </c>
      <c r="D112" s="122">
        <v>0</v>
      </c>
      <c r="E112" s="122"/>
      <c r="F112" s="122"/>
      <c r="G112" s="122">
        <v>0</v>
      </c>
      <c r="H112" s="122"/>
      <c r="I112" s="122"/>
      <c r="J112" s="122">
        <v>0</v>
      </c>
      <c r="K112" s="122">
        <v>11000</v>
      </c>
      <c r="L112" s="122">
        <v>11000</v>
      </c>
      <c r="M112" s="122">
        <v>0</v>
      </c>
      <c r="N112" s="122"/>
      <c r="O112" s="122"/>
      <c r="P112" s="122">
        <v>0</v>
      </c>
      <c r="Q112" s="122"/>
      <c r="R112" s="122"/>
      <c r="S112" s="122">
        <v>0</v>
      </c>
      <c r="T112" s="122"/>
      <c r="U112" s="122"/>
      <c r="V112" s="122">
        <v>0</v>
      </c>
      <c r="W112" s="122"/>
      <c r="X112" s="122"/>
      <c r="Y112" s="122">
        <v>0</v>
      </c>
      <c r="Z112" s="122"/>
      <c r="AA112" s="122"/>
      <c r="AB112" s="122">
        <v>0</v>
      </c>
    </row>
    <row r="113" spans="1:28" s="116" customFormat="1" x14ac:dyDescent="0.25">
      <c r="A113" s="129" t="s">
        <v>223</v>
      </c>
      <c r="B113" s="122">
        <v>9000</v>
      </c>
      <c r="C113" s="122">
        <v>9000</v>
      </c>
      <c r="D113" s="122">
        <v>0</v>
      </c>
      <c r="E113" s="122"/>
      <c r="F113" s="122"/>
      <c r="G113" s="122">
        <v>0</v>
      </c>
      <c r="H113" s="122"/>
      <c r="I113" s="122"/>
      <c r="J113" s="122">
        <v>0</v>
      </c>
      <c r="K113" s="122">
        <v>9000</v>
      </c>
      <c r="L113" s="122">
        <v>9000</v>
      </c>
      <c r="M113" s="122">
        <v>0</v>
      </c>
      <c r="N113" s="122"/>
      <c r="O113" s="122"/>
      <c r="P113" s="122">
        <v>0</v>
      </c>
      <c r="Q113" s="122"/>
      <c r="R113" s="122"/>
      <c r="S113" s="122">
        <v>0</v>
      </c>
      <c r="T113" s="122"/>
      <c r="U113" s="122"/>
      <c r="V113" s="122">
        <v>0</v>
      </c>
      <c r="W113" s="122"/>
      <c r="X113" s="122"/>
      <c r="Y113" s="122">
        <v>0</v>
      </c>
      <c r="Z113" s="122"/>
      <c r="AA113" s="122"/>
      <c r="AB113" s="122">
        <v>0</v>
      </c>
    </row>
    <row r="114" spans="1:28" s="116" customFormat="1" x14ac:dyDescent="0.25">
      <c r="A114" s="129" t="s">
        <v>224</v>
      </c>
      <c r="B114" s="122">
        <v>11000</v>
      </c>
      <c r="C114" s="122">
        <v>11000</v>
      </c>
      <c r="D114" s="122">
        <v>0</v>
      </c>
      <c r="E114" s="122"/>
      <c r="F114" s="122"/>
      <c r="G114" s="122">
        <v>0</v>
      </c>
      <c r="H114" s="122"/>
      <c r="I114" s="122"/>
      <c r="J114" s="122">
        <v>0</v>
      </c>
      <c r="K114" s="122">
        <v>11000</v>
      </c>
      <c r="L114" s="122">
        <v>11000</v>
      </c>
      <c r="M114" s="122">
        <v>0</v>
      </c>
      <c r="N114" s="122"/>
      <c r="O114" s="122"/>
      <c r="P114" s="122">
        <v>0</v>
      </c>
      <c r="Q114" s="122"/>
      <c r="R114" s="122"/>
      <c r="S114" s="122">
        <v>0</v>
      </c>
      <c r="T114" s="122"/>
      <c r="U114" s="122"/>
      <c r="V114" s="122">
        <v>0</v>
      </c>
      <c r="W114" s="122"/>
      <c r="X114" s="122"/>
      <c r="Y114" s="122">
        <v>0</v>
      </c>
      <c r="Z114" s="122"/>
      <c r="AA114" s="122"/>
      <c r="AB114" s="122">
        <v>0</v>
      </c>
    </row>
    <row r="115" spans="1:28" s="116" customFormat="1" x14ac:dyDescent="0.25">
      <c r="A115" s="129" t="s">
        <v>225</v>
      </c>
      <c r="B115" s="122">
        <v>11000</v>
      </c>
      <c r="C115" s="122">
        <v>11000</v>
      </c>
      <c r="D115" s="122">
        <v>0</v>
      </c>
      <c r="E115" s="122"/>
      <c r="F115" s="122"/>
      <c r="G115" s="122">
        <v>0</v>
      </c>
      <c r="H115" s="122"/>
      <c r="I115" s="122"/>
      <c r="J115" s="122">
        <v>0</v>
      </c>
      <c r="K115" s="122">
        <v>11000</v>
      </c>
      <c r="L115" s="122">
        <v>11000</v>
      </c>
      <c r="M115" s="122">
        <v>0</v>
      </c>
      <c r="N115" s="122"/>
      <c r="O115" s="122"/>
      <c r="P115" s="122">
        <v>0</v>
      </c>
      <c r="Q115" s="122"/>
      <c r="R115" s="122"/>
      <c r="S115" s="122">
        <v>0</v>
      </c>
      <c r="T115" s="122"/>
      <c r="U115" s="122"/>
      <c r="V115" s="122">
        <v>0</v>
      </c>
      <c r="W115" s="122"/>
      <c r="X115" s="122"/>
      <c r="Y115" s="122">
        <v>0</v>
      </c>
      <c r="Z115" s="122"/>
      <c r="AA115" s="122"/>
      <c r="AB115" s="122">
        <v>0</v>
      </c>
    </row>
    <row r="116" spans="1:28" s="116" customFormat="1" x14ac:dyDescent="0.25">
      <c r="A116" s="129" t="s">
        <v>226</v>
      </c>
      <c r="B116" s="122">
        <v>5500</v>
      </c>
      <c r="C116" s="122">
        <v>5500</v>
      </c>
      <c r="D116" s="122">
        <v>0</v>
      </c>
      <c r="E116" s="122"/>
      <c r="F116" s="122"/>
      <c r="G116" s="122">
        <v>0</v>
      </c>
      <c r="H116" s="122"/>
      <c r="I116" s="122"/>
      <c r="J116" s="122">
        <v>0</v>
      </c>
      <c r="K116" s="122">
        <v>5500</v>
      </c>
      <c r="L116" s="122">
        <v>5500</v>
      </c>
      <c r="M116" s="122">
        <v>0</v>
      </c>
      <c r="N116" s="122"/>
      <c r="O116" s="122"/>
      <c r="P116" s="122">
        <v>0</v>
      </c>
      <c r="Q116" s="122"/>
      <c r="R116" s="122"/>
      <c r="S116" s="122">
        <v>0</v>
      </c>
      <c r="T116" s="122"/>
      <c r="U116" s="122"/>
      <c r="V116" s="122">
        <v>0</v>
      </c>
      <c r="W116" s="122"/>
      <c r="X116" s="122"/>
      <c r="Y116" s="122">
        <v>0</v>
      </c>
      <c r="Z116" s="122"/>
      <c r="AA116" s="122"/>
      <c r="AB116" s="122">
        <v>0</v>
      </c>
    </row>
    <row r="117" spans="1:28" s="116" customFormat="1" x14ac:dyDescent="0.25">
      <c r="A117" s="129" t="s">
        <v>227</v>
      </c>
      <c r="B117" s="122">
        <v>13500</v>
      </c>
      <c r="C117" s="122">
        <v>13500</v>
      </c>
      <c r="D117" s="122">
        <v>0</v>
      </c>
      <c r="E117" s="122"/>
      <c r="F117" s="122"/>
      <c r="G117" s="122">
        <v>0</v>
      </c>
      <c r="H117" s="122"/>
      <c r="I117" s="122"/>
      <c r="J117" s="122">
        <v>0</v>
      </c>
      <c r="K117" s="122">
        <v>13500</v>
      </c>
      <c r="L117" s="122">
        <v>13500</v>
      </c>
      <c r="M117" s="122">
        <v>0</v>
      </c>
      <c r="N117" s="122"/>
      <c r="O117" s="122"/>
      <c r="P117" s="122">
        <v>0</v>
      </c>
      <c r="Q117" s="122"/>
      <c r="R117" s="122"/>
      <c r="S117" s="122">
        <v>0</v>
      </c>
      <c r="T117" s="122"/>
      <c r="U117" s="122"/>
      <c r="V117" s="122">
        <v>0</v>
      </c>
      <c r="W117" s="122"/>
      <c r="X117" s="122"/>
      <c r="Y117" s="122">
        <v>0</v>
      </c>
      <c r="Z117" s="122"/>
      <c r="AA117" s="122"/>
      <c r="AB117" s="122">
        <v>0</v>
      </c>
    </row>
    <row r="118" spans="1:28" s="116" customFormat="1" x14ac:dyDescent="0.25">
      <c r="A118" s="129" t="s">
        <v>228</v>
      </c>
      <c r="B118" s="122">
        <v>4500</v>
      </c>
      <c r="C118" s="122">
        <v>4500</v>
      </c>
      <c r="D118" s="122">
        <v>0</v>
      </c>
      <c r="E118" s="122"/>
      <c r="F118" s="122"/>
      <c r="G118" s="122">
        <v>0</v>
      </c>
      <c r="H118" s="122"/>
      <c r="I118" s="122"/>
      <c r="J118" s="122">
        <v>0</v>
      </c>
      <c r="K118" s="122">
        <v>4500</v>
      </c>
      <c r="L118" s="122">
        <v>4500</v>
      </c>
      <c r="M118" s="122">
        <v>0</v>
      </c>
      <c r="N118" s="122"/>
      <c r="O118" s="122"/>
      <c r="P118" s="122">
        <v>0</v>
      </c>
      <c r="Q118" s="122"/>
      <c r="R118" s="122"/>
      <c r="S118" s="122">
        <v>0</v>
      </c>
      <c r="T118" s="122"/>
      <c r="U118" s="122"/>
      <c r="V118" s="122">
        <v>0</v>
      </c>
      <c r="W118" s="122"/>
      <c r="X118" s="122"/>
      <c r="Y118" s="122">
        <v>0</v>
      </c>
      <c r="Z118" s="122"/>
      <c r="AA118" s="122"/>
      <c r="AB118" s="122">
        <v>0</v>
      </c>
    </row>
    <row r="119" spans="1:28" s="116" customFormat="1" x14ac:dyDescent="0.25">
      <c r="A119" s="129" t="s">
        <v>229</v>
      </c>
      <c r="B119" s="122">
        <v>14000</v>
      </c>
      <c r="C119" s="122">
        <v>14000</v>
      </c>
      <c r="D119" s="122">
        <v>0</v>
      </c>
      <c r="E119" s="122"/>
      <c r="F119" s="122"/>
      <c r="G119" s="122">
        <v>0</v>
      </c>
      <c r="H119" s="122"/>
      <c r="I119" s="122"/>
      <c r="J119" s="122">
        <v>0</v>
      </c>
      <c r="K119" s="122">
        <v>14000</v>
      </c>
      <c r="L119" s="122">
        <v>14000</v>
      </c>
      <c r="M119" s="122">
        <v>0</v>
      </c>
      <c r="N119" s="122"/>
      <c r="O119" s="122"/>
      <c r="P119" s="122">
        <v>0</v>
      </c>
      <c r="Q119" s="122"/>
      <c r="R119" s="122"/>
      <c r="S119" s="122">
        <v>0</v>
      </c>
      <c r="T119" s="122"/>
      <c r="U119" s="122"/>
      <c r="V119" s="122">
        <v>0</v>
      </c>
      <c r="W119" s="122"/>
      <c r="X119" s="122"/>
      <c r="Y119" s="122">
        <v>0</v>
      </c>
      <c r="Z119" s="122"/>
      <c r="AA119" s="122"/>
      <c r="AB119" s="122">
        <v>0</v>
      </c>
    </row>
    <row r="120" spans="1:28" s="116" customFormat="1" x14ac:dyDescent="0.25">
      <c r="A120" s="129" t="s">
        <v>230</v>
      </c>
      <c r="B120" s="122">
        <v>16600</v>
      </c>
      <c r="C120" s="122">
        <v>16600</v>
      </c>
      <c r="D120" s="122">
        <v>0</v>
      </c>
      <c r="E120" s="122"/>
      <c r="F120" s="122"/>
      <c r="G120" s="122">
        <v>0</v>
      </c>
      <c r="H120" s="122">
        <v>3600</v>
      </c>
      <c r="I120" s="122">
        <v>3600</v>
      </c>
      <c r="J120" s="122">
        <v>0</v>
      </c>
      <c r="K120" s="122">
        <v>13000</v>
      </c>
      <c r="L120" s="122">
        <v>13000</v>
      </c>
      <c r="M120" s="122">
        <v>0</v>
      </c>
      <c r="N120" s="122"/>
      <c r="O120" s="122"/>
      <c r="P120" s="122">
        <v>0</v>
      </c>
      <c r="Q120" s="122"/>
      <c r="R120" s="122"/>
      <c r="S120" s="122">
        <v>0</v>
      </c>
      <c r="T120" s="122"/>
      <c r="U120" s="122"/>
      <c r="V120" s="122">
        <v>0</v>
      </c>
      <c r="W120" s="122"/>
      <c r="X120" s="122"/>
      <c r="Y120" s="122">
        <v>0</v>
      </c>
      <c r="Z120" s="122"/>
      <c r="AA120" s="122"/>
      <c r="AB120" s="122">
        <v>0</v>
      </c>
    </row>
    <row r="121" spans="1:28" s="116" customFormat="1" x14ac:dyDescent="0.25">
      <c r="A121" s="129" t="s">
        <v>231</v>
      </c>
      <c r="B121" s="122">
        <v>13000</v>
      </c>
      <c r="C121" s="122">
        <v>13000</v>
      </c>
      <c r="D121" s="122">
        <v>0</v>
      </c>
      <c r="E121" s="122"/>
      <c r="F121" s="122"/>
      <c r="G121" s="122">
        <v>0</v>
      </c>
      <c r="H121" s="122"/>
      <c r="I121" s="122"/>
      <c r="J121" s="122">
        <v>0</v>
      </c>
      <c r="K121" s="122">
        <v>13000</v>
      </c>
      <c r="L121" s="122">
        <v>13000</v>
      </c>
      <c r="M121" s="122">
        <v>0</v>
      </c>
      <c r="N121" s="122"/>
      <c r="O121" s="122"/>
      <c r="P121" s="122">
        <v>0</v>
      </c>
      <c r="Q121" s="122"/>
      <c r="R121" s="122"/>
      <c r="S121" s="122">
        <v>0</v>
      </c>
      <c r="T121" s="122"/>
      <c r="U121" s="122"/>
      <c r="V121" s="122">
        <v>0</v>
      </c>
      <c r="W121" s="122"/>
      <c r="X121" s="122"/>
      <c r="Y121" s="122">
        <v>0</v>
      </c>
      <c r="Z121" s="122"/>
      <c r="AA121" s="122"/>
      <c r="AB121" s="122">
        <v>0</v>
      </c>
    </row>
    <row r="122" spans="1:28" s="116" customFormat="1" x14ac:dyDescent="0.25">
      <c r="A122" s="129" t="s">
        <v>232</v>
      </c>
      <c r="B122" s="122">
        <v>14355</v>
      </c>
      <c r="C122" s="122">
        <v>14355</v>
      </c>
      <c r="D122" s="122">
        <v>0</v>
      </c>
      <c r="E122" s="122"/>
      <c r="F122" s="122"/>
      <c r="G122" s="122">
        <v>0</v>
      </c>
      <c r="H122" s="122"/>
      <c r="I122" s="122"/>
      <c r="J122" s="122">
        <v>0</v>
      </c>
      <c r="K122" s="122">
        <v>14355</v>
      </c>
      <c r="L122" s="122">
        <v>14355</v>
      </c>
      <c r="M122" s="122">
        <v>0</v>
      </c>
      <c r="N122" s="122"/>
      <c r="O122" s="122"/>
      <c r="P122" s="122">
        <v>0</v>
      </c>
      <c r="Q122" s="122"/>
      <c r="R122" s="122"/>
      <c r="S122" s="122">
        <v>0</v>
      </c>
      <c r="T122" s="122"/>
      <c r="U122" s="122"/>
      <c r="V122" s="122">
        <v>0</v>
      </c>
      <c r="W122" s="122"/>
      <c r="X122" s="122"/>
      <c r="Y122" s="122">
        <v>0</v>
      </c>
      <c r="Z122" s="122"/>
      <c r="AA122" s="122"/>
      <c r="AB122" s="122">
        <v>0</v>
      </c>
    </row>
    <row r="123" spans="1:28" s="113" customFormat="1" ht="47.25" x14ac:dyDescent="0.25">
      <c r="A123" s="128" t="s">
        <v>233</v>
      </c>
      <c r="B123" s="115">
        <v>458006</v>
      </c>
      <c r="C123" s="115">
        <v>458006</v>
      </c>
      <c r="D123" s="115">
        <v>0</v>
      </c>
      <c r="E123" s="115">
        <v>0</v>
      </c>
      <c r="F123" s="115">
        <v>0</v>
      </c>
      <c r="G123" s="115">
        <v>0</v>
      </c>
      <c r="H123" s="115">
        <v>0</v>
      </c>
      <c r="I123" s="115">
        <v>0</v>
      </c>
      <c r="J123" s="115">
        <v>0</v>
      </c>
      <c r="K123" s="115">
        <v>458006</v>
      </c>
      <c r="L123" s="115">
        <v>458006</v>
      </c>
      <c r="M123" s="115">
        <v>0</v>
      </c>
      <c r="N123" s="115">
        <v>0</v>
      </c>
      <c r="O123" s="115">
        <v>0</v>
      </c>
      <c r="P123" s="115">
        <v>0</v>
      </c>
      <c r="Q123" s="115">
        <v>0</v>
      </c>
      <c r="R123" s="115">
        <v>0</v>
      </c>
      <c r="S123" s="115">
        <v>0</v>
      </c>
      <c r="T123" s="115">
        <v>0</v>
      </c>
      <c r="U123" s="115">
        <v>0</v>
      </c>
      <c r="V123" s="115">
        <v>0</v>
      </c>
      <c r="W123" s="115">
        <v>0</v>
      </c>
      <c r="X123" s="115">
        <v>0</v>
      </c>
      <c r="Y123" s="115">
        <v>0</v>
      </c>
      <c r="Z123" s="115">
        <v>0</v>
      </c>
      <c r="AA123" s="115">
        <v>0</v>
      </c>
      <c r="AB123" s="115">
        <v>0</v>
      </c>
    </row>
    <row r="124" spans="1:28" s="116" customFormat="1" x14ac:dyDescent="0.25">
      <c r="A124" s="118" t="s">
        <v>234</v>
      </c>
      <c r="B124" s="119">
        <v>16000</v>
      </c>
      <c r="C124" s="119">
        <v>16000</v>
      </c>
      <c r="D124" s="119">
        <v>0</v>
      </c>
      <c r="E124" s="119"/>
      <c r="F124" s="119"/>
      <c r="G124" s="119">
        <v>0</v>
      </c>
      <c r="H124" s="119"/>
      <c r="I124" s="119"/>
      <c r="J124" s="119">
        <v>0</v>
      </c>
      <c r="K124" s="119">
        <v>16000</v>
      </c>
      <c r="L124" s="119">
        <v>16000</v>
      </c>
      <c r="M124" s="119">
        <v>0</v>
      </c>
      <c r="N124" s="119"/>
      <c r="O124" s="119"/>
      <c r="P124" s="119">
        <v>0</v>
      </c>
      <c r="Q124" s="119"/>
      <c r="R124" s="119"/>
      <c r="S124" s="119">
        <v>0</v>
      </c>
      <c r="T124" s="119"/>
      <c r="U124" s="119"/>
      <c r="V124" s="119">
        <v>0</v>
      </c>
      <c r="W124" s="119"/>
      <c r="X124" s="119"/>
      <c r="Y124" s="119">
        <v>0</v>
      </c>
      <c r="Z124" s="119"/>
      <c r="AA124" s="119"/>
      <c r="AB124" s="119">
        <v>0</v>
      </c>
    </row>
    <row r="125" spans="1:28" s="116" customFormat="1" x14ac:dyDescent="0.25">
      <c r="A125" s="118" t="s">
        <v>198</v>
      </c>
      <c r="B125" s="119">
        <v>11999</v>
      </c>
      <c r="C125" s="119">
        <v>11999</v>
      </c>
      <c r="D125" s="119">
        <v>0</v>
      </c>
      <c r="E125" s="119"/>
      <c r="F125" s="119"/>
      <c r="G125" s="119">
        <v>0</v>
      </c>
      <c r="H125" s="119"/>
      <c r="I125" s="119"/>
      <c r="J125" s="119">
        <v>0</v>
      </c>
      <c r="K125" s="119">
        <v>11999</v>
      </c>
      <c r="L125" s="119">
        <v>11999</v>
      </c>
      <c r="M125" s="119">
        <v>0</v>
      </c>
      <c r="N125" s="119"/>
      <c r="O125" s="119"/>
      <c r="P125" s="119">
        <v>0</v>
      </c>
      <c r="Q125" s="119"/>
      <c r="R125" s="119"/>
      <c r="S125" s="119">
        <v>0</v>
      </c>
      <c r="T125" s="119"/>
      <c r="U125" s="119"/>
      <c r="V125" s="119">
        <v>0</v>
      </c>
      <c r="W125" s="119"/>
      <c r="X125" s="119"/>
      <c r="Y125" s="119">
        <v>0</v>
      </c>
      <c r="Z125" s="119"/>
      <c r="AA125" s="119"/>
      <c r="AB125" s="119">
        <v>0</v>
      </c>
    </row>
    <row r="126" spans="1:28" s="116" customFormat="1" x14ac:dyDescent="0.25">
      <c r="A126" s="118" t="s">
        <v>235</v>
      </c>
      <c r="B126" s="119">
        <v>10000</v>
      </c>
      <c r="C126" s="119">
        <v>10000</v>
      </c>
      <c r="D126" s="119">
        <v>0</v>
      </c>
      <c r="E126" s="119"/>
      <c r="F126" s="119"/>
      <c r="G126" s="119">
        <v>0</v>
      </c>
      <c r="H126" s="119"/>
      <c r="I126" s="119"/>
      <c r="J126" s="119">
        <v>0</v>
      </c>
      <c r="K126" s="119">
        <v>10000</v>
      </c>
      <c r="L126" s="119">
        <v>10000</v>
      </c>
      <c r="M126" s="119">
        <v>0</v>
      </c>
      <c r="N126" s="119"/>
      <c r="O126" s="119"/>
      <c r="P126" s="119">
        <v>0</v>
      </c>
      <c r="Q126" s="119"/>
      <c r="R126" s="119"/>
      <c r="S126" s="119">
        <v>0</v>
      </c>
      <c r="T126" s="119"/>
      <c r="U126" s="119"/>
      <c r="V126" s="119">
        <v>0</v>
      </c>
      <c r="W126" s="119"/>
      <c r="X126" s="119"/>
      <c r="Y126" s="119">
        <v>0</v>
      </c>
      <c r="Z126" s="119"/>
      <c r="AA126" s="119"/>
      <c r="AB126" s="119">
        <v>0</v>
      </c>
    </row>
    <row r="127" spans="1:28" s="116" customFormat="1" x14ac:dyDescent="0.25">
      <c r="A127" s="118" t="s">
        <v>201</v>
      </c>
      <c r="B127" s="119">
        <v>12000</v>
      </c>
      <c r="C127" s="119">
        <v>12000</v>
      </c>
      <c r="D127" s="119">
        <v>0</v>
      </c>
      <c r="E127" s="119"/>
      <c r="F127" s="119"/>
      <c r="G127" s="119">
        <v>0</v>
      </c>
      <c r="H127" s="119"/>
      <c r="I127" s="119"/>
      <c r="J127" s="119">
        <v>0</v>
      </c>
      <c r="K127" s="119">
        <v>12000</v>
      </c>
      <c r="L127" s="119">
        <v>12000</v>
      </c>
      <c r="M127" s="119">
        <v>0</v>
      </c>
      <c r="N127" s="119"/>
      <c r="O127" s="119"/>
      <c r="P127" s="119">
        <v>0</v>
      </c>
      <c r="Q127" s="119"/>
      <c r="R127" s="119"/>
      <c r="S127" s="119">
        <v>0</v>
      </c>
      <c r="T127" s="119"/>
      <c r="U127" s="119"/>
      <c r="V127" s="119">
        <v>0</v>
      </c>
      <c r="W127" s="119"/>
      <c r="X127" s="119"/>
      <c r="Y127" s="119">
        <v>0</v>
      </c>
      <c r="Z127" s="119"/>
      <c r="AA127" s="119"/>
      <c r="AB127" s="119">
        <v>0</v>
      </c>
    </row>
    <row r="128" spans="1:28" s="116" customFormat="1" x14ac:dyDescent="0.25">
      <c r="A128" s="118" t="s">
        <v>202</v>
      </c>
      <c r="B128" s="119">
        <v>9999</v>
      </c>
      <c r="C128" s="119">
        <v>9999</v>
      </c>
      <c r="D128" s="119">
        <v>0</v>
      </c>
      <c r="E128" s="119"/>
      <c r="F128" s="119"/>
      <c r="G128" s="119">
        <v>0</v>
      </c>
      <c r="H128" s="119"/>
      <c r="I128" s="119"/>
      <c r="J128" s="119">
        <v>0</v>
      </c>
      <c r="K128" s="119">
        <v>9999</v>
      </c>
      <c r="L128" s="119">
        <v>9999</v>
      </c>
      <c r="M128" s="119">
        <v>0</v>
      </c>
      <c r="N128" s="119"/>
      <c r="O128" s="119"/>
      <c r="P128" s="119">
        <v>0</v>
      </c>
      <c r="Q128" s="119"/>
      <c r="R128" s="119"/>
      <c r="S128" s="119">
        <v>0</v>
      </c>
      <c r="T128" s="119"/>
      <c r="U128" s="119"/>
      <c r="V128" s="119">
        <v>0</v>
      </c>
      <c r="W128" s="119"/>
      <c r="X128" s="119"/>
      <c r="Y128" s="119">
        <v>0</v>
      </c>
      <c r="Z128" s="119"/>
      <c r="AA128" s="119"/>
      <c r="AB128" s="119">
        <v>0</v>
      </c>
    </row>
    <row r="129" spans="1:28" s="116" customFormat="1" x14ac:dyDescent="0.25">
      <c r="A129" s="118" t="s">
        <v>203</v>
      </c>
      <c r="B129" s="119">
        <v>14000</v>
      </c>
      <c r="C129" s="119">
        <v>14000</v>
      </c>
      <c r="D129" s="119">
        <v>0</v>
      </c>
      <c r="E129" s="119"/>
      <c r="F129" s="119"/>
      <c r="G129" s="119">
        <v>0</v>
      </c>
      <c r="H129" s="119"/>
      <c r="I129" s="119"/>
      <c r="J129" s="119">
        <v>0</v>
      </c>
      <c r="K129" s="119">
        <v>14000</v>
      </c>
      <c r="L129" s="119">
        <v>14000</v>
      </c>
      <c r="M129" s="119">
        <v>0</v>
      </c>
      <c r="N129" s="119"/>
      <c r="O129" s="119"/>
      <c r="P129" s="119">
        <v>0</v>
      </c>
      <c r="Q129" s="119"/>
      <c r="R129" s="119"/>
      <c r="S129" s="119">
        <v>0</v>
      </c>
      <c r="T129" s="119"/>
      <c r="U129" s="119"/>
      <c r="V129" s="119">
        <v>0</v>
      </c>
      <c r="W129" s="119"/>
      <c r="X129" s="119"/>
      <c r="Y129" s="119">
        <v>0</v>
      </c>
      <c r="Z129" s="119"/>
      <c r="AA129" s="119"/>
      <c r="AB129" s="119">
        <v>0</v>
      </c>
    </row>
    <row r="130" spans="1:28" s="116" customFormat="1" x14ac:dyDescent="0.25">
      <c r="A130" s="118" t="s">
        <v>204</v>
      </c>
      <c r="B130" s="119">
        <v>13000</v>
      </c>
      <c r="C130" s="119">
        <v>13000</v>
      </c>
      <c r="D130" s="119">
        <v>0</v>
      </c>
      <c r="E130" s="119"/>
      <c r="F130" s="119"/>
      <c r="G130" s="119">
        <v>0</v>
      </c>
      <c r="H130" s="119"/>
      <c r="I130" s="119"/>
      <c r="J130" s="119">
        <v>0</v>
      </c>
      <c r="K130" s="119">
        <v>13000</v>
      </c>
      <c r="L130" s="119">
        <v>13000</v>
      </c>
      <c r="M130" s="119">
        <v>0</v>
      </c>
      <c r="N130" s="119"/>
      <c r="O130" s="119"/>
      <c r="P130" s="119">
        <v>0</v>
      </c>
      <c r="Q130" s="119"/>
      <c r="R130" s="119"/>
      <c r="S130" s="119">
        <v>0</v>
      </c>
      <c r="T130" s="119"/>
      <c r="U130" s="119"/>
      <c r="V130" s="119">
        <v>0</v>
      </c>
      <c r="W130" s="119"/>
      <c r="X130" s="119"/>
      <c r="Y130" s="119">
        <v>0</v>
      </c>
      <c r="Z130" s="119"/>
      <c r="AA130" s="119"/>
      <c r="AB130" s="119">
        <v>0</v>
      </c>
    </row>
    <row r="131" spans="1:28" s="116" customFormat="1" x14ac:dyDescent="0.25">
      <c r="A131" s="118" t="s">
        <v>205</v>
      </c>
      <c r="B131" s="119">
        <v>10000</v>
      </c>
      <c r="C131" s="119">
        <v>10000</v>
      </c>
      <c r="D131" s="119">
        <v>0</v>
      </c>
      <c r="E131" s="119"/>
      <c r="F131" s="119"/>
      <c r="G131" s="119">
        <v>0</v>
      </c>
      <c r="H131" s="119"/>
      <c r="I131" s="119"/>
      <c r="J131" s="119">
        <v>0</v>
      </c>
      <c r="K131" s="119">
        <v>10000</v>
      </c>
      <c r="L131" s="119">
        <v>10000</v>
      </c>
      <c r="M131" s="119">
        <v>0</v>
      </c>
      <c r="N131" s="119"/>
      <c r="O131" s="119"/>
      <c r="P131" s="119">
        <v>0</v>
      </c>
      <c r="Q131" s="119"/>
      <c r="R131" s="119"/>
      <c r="S131" s="119">
        <v>0</v>
      </c>
      <c r="T131" s="119"/>
      <c r="U131" s="119"/>
      <c r="V131" s="119">
        <v>0</v>
      </c>
      <c r="W131" s="119"/>
      <c r="X131" s="119"/>
      <c r="Y131" s="119">
        <v>0</v>
      </c>
      <c r="Z131" s="119"/>
      <c r="AA131" s="119"/>
      <c r="AB131" s="119">
        <v>0</v>
      </c>
    </row>
    <row r="132" spans="1:28" s="116" customFormat="1" x14ac:dyDescent="0.25">
      <c r="A132" s="118" t="s">
        <v>236</v>
      </c>
      <c r="B132" s="119">
        <v>14000</v>
      </c>
      <c r="C132" s="119">
        <v>14000</v>
      </c>
      <c r="D132" s="119">
        <v>0</v>
      </c>
      <c r="E132" s="119"/>
      <c r="F132" s="119"/>
      <c r="G132" s="119">
        <v>0</v>
      </c>
      <c r="H132" s="119"/>
      <c r="I132" s="119"/>
      <c r="J132" s="119">
        <v>0</v>
      </c>
      <c r="K132" s="119">
        <v>14000</v>
      </c>
      <c r="L132" s="119">
        <v>14000</v>
      </c>
      <c r="M132" s="119">
        <v>0</v>
      </c>
      <c r="N132" s="119"/>
      <c r="O132" s="119"/>
      <c r="P132" s="119">
        <v>0</v>
      </c>
      <c r="Q132" s="119"/>
      <c r="R132" s="119"/>
      <c r="S132" s="119">
        <v>0</v>
      </c>
      <c r="T132" s="119"/>
      <c r="U132" s="119"/>
      <c r="V132" s="119">
        <v>0</v>
      </c>
      <c r="W132" s="119"/>
      <c r="X132" s="119"/>
      <c r="Y132" s="119">
        <v>0</v>
      </c>
      <c r="Z132" s="119"/>
      <c r="AA132" s="119"/>
      <c r="AB132" s="119">
        <v>0</v>
      </c>
    </row>
    <row r="133" spans="1:28" s="116" customFormat="1" x14ac:dyDescent="0.25">
      <c r="A133" s="118" t="s">
        <v>237</v>
      </c>
      <c r="B133" s="119">
        <v>16000</v>
      </c>
      <c r="C133" s="119">
        <v>16000</v>
      </c>
      <c r="D133" s="119">
        <v>0</v>
      </c>
      <c r="E133" s="119"/>
      <c r="F133" s="119"/>
      <c r="G133" s="119">
        <v>0</v>
      </c>
      <c r="H133" s="119"/>
      <c r="I133" s="119"/>
      <c r="J133" s="119">
        <v>0</v>
      </c>
      <c r="K133" s="119">
        <v>16000</v>
      </c>
      <c r="L133" s="119">
        <v>16000</v>
      </c>
      <c r="M133" s="119">
        <v>0</v>
      </c>
      <c r="N133" s="119"/>
      <c r="O133" s="119"/>
      <c r="P133" s="119">
        <v>0</v>
      </c>
      <c r="Q133" s="119"/>
      <c r="R133" s="119"/>
      <c r="S133" s="119">
        <v>0</v>
      </c>
      <c r="T133" s="119"/>
      <c r="U133" s="119"/>
      <c r="V133" s="119">
        <v>0</v>
      </c>
      <c r="W133" s="119"/>
      <c r="X133" s="119"/>
      <c r="Y133" s="119">
        <v>0</v>
      </c>
      <c r="Z133" s="119"/>
      <c r="AA133" s="119"/>
      <c r="AB133" s="119">
        <v>0</v>
      </c>
    </row>
    <row r="134" spans="1:28" s="116" customFormat="1" x14ac:dyDescent="0.25">
      <c r="A134" s="118" t="s">
        <v>238</v>
      </c>
      <c r="B134" s="119">
        <v>14000</v>
      </c>
      <c r="C134" s="119">
        <v>14000</v>
      </c>
      <c r="D134" s="119">
        <v>0</v>
      </c>
      <c r="E134" s="119"/>
      <c r="F134" s="119"/>
      <c r="G134" s="119">
        <v>0</v>
      </c>
      <c r="H134" s="119"/>
      <c r="I134" s="119"/>
      <c r="J134" s="119">
        <v>0</v>
      </c>
      <c r="K134" s="119">
        <v>14000</v>
      </c>
      <c r="L134" s="119">
        <v>14000</v>
      </c>
      <c r="M134" s="119">
        <v>0</v>
      </c>
      <c r="N134" s="119"/>
      <c r="O134" s="119"/>
      <c r="P134" s="119">
        <v>0</v>
      </c>
      <c r="Q134" s="119"/>
      <c r="R134" s="119"/>
      <c r="S134" s="119">
        <v>0</v>
      </c>
      <c r="T134" s="119"/>
      <c r="U134" s="119"/>
      <c r="V134" s="119">
        <v>0</v>
      </c>
      <c r="W134" s="119"/>
      <c r="X134" s="119"/>
      <c r="Y134" s="119">
        <v>0</v>
      </c>
      <c r="Z134" s="119"/>
      <c r="AA134" s="119"/>
      <c r="AB134" s="119">
        <v>0</v>
      </c>
    </row>
    <row r="135" spans="1:28" s="116" customFormat="1" x14ac:dyDescent="0.25">
      <c r="A135" s="118" t="s">
        <v>209</v>
      </c>
      <c r="B135" s="119">
        <v>14000</v>
      </c>
      <c r="C135" s="119">
        <v>14000</v>
      </c>
      <c r="D135" s="119">
        <v>0</v>
      </c>
      <c r="E135" s="119"/>
      <c r="F135" s="119"/>
      <c r="G135" s="119">
        <v>0</v>
      </c>
      <c r="H135" s="119"/>
      <c r="I135" s="119"/>
      <c r="J135" s="119">
        <v>0</v>
      </c>
      <c r="K135" s="119">
        <v>14000</v>
      </c>
      <c r="L135" s="119">
        <v>14000</v>
      </c>
      <c r="M135" s="119">
        <v>0</v>
      </c>
      <c r="N135" s="119"/>
      <c r="O135" s="119"/>
      <c r="P135" s="119">
        <v>0</v>
      </c>
      <c r="Q135" s="119"/>
      <c r="R135" s="119"/>
      <c r="S135" s="119">
        <v>0</v>
      </c>
      <c r="T135" s="119"/>
      <c r="U135" s="119"/>
      <c r="V135" s="119">
        <v>0</v>
      </c>
      <c r="W135" s="119"/>
      <c r="X135" s="119"/>
      <c r="Y135" s="119">
        <v>0</v>
      </c>
      <c r="Z135" s="119"/>
      <c r="AA135" s="119"/>
      <c r="AB135" s="119">
        <v>0</v>
      </c>
    </row>
    <row r="136" spans="1:28" s="116" customFormat="1" x14ac:dyDescent="0.25">
      <c r="A136" s="118" t="s">
        <v>239</v>
      </c>
      <c r="B136" s="119">
        <v>14000</v>
      </c>
      <c r="C136" s="119">
        <v>14000</v>
      </c>
      <c r="D136" s="119">
        <v>0</v>
      </c>
      <c r="E136" s="119"/>
      <c r="F136" s="119"/>
      <c r="G136" s="119">
        <v>0</v>
      </c>
      <c r="H136" s="119"/>
      <c r="I136" s="119"/>
      <c r="J136" s="119">
        <v>0</v>
      </c>
      <c r="K136" s="119">
        <v>14000</v>
      </c>
      <c r="L136" s="119">
        <v>14000</v>
      </c>
      <c r="M136" s="119">
        <v>0</v>
      </c>
      <c r="N136" s="119"/>
      <c r="O136" s="119"/>
      <c r="P136" s="119">
        <v>0</v>
      </c>
      <c r="Q136" s="119"/>
      <c r="R136" s="119"/>
      <c r="S136" s="119">
        <v>0</v>
      </c>
      <c r="T136" s="119"/>
      <c r="U136" s="119"/>
      <c r="V136" s="119">
        <v>0</v>
      </c>
      <c r="W136" s="119"/>
      <c r="X136" s="119"/>
      <c r="Y136" s="119">
        <v>0</v>
      </c>
      <c r="Z136" s="119"/>
      <c r="AA136" s="119"/>
      <c r="AB136" s="119">
        <v>0</v>
      </c>
    </row>
    <row r="137" spans="1:28" s="116" customFormat="1" x14ac:dyDescent="0.25">
      <c r="A137" s="118" t="s">
        <v>240</v>
      </c>
      <c r="B137" s="119">
        <v>13000</v>
      </c>
      <c r="C137" s="119">
        <v>13000</v>
      </c>
      <c r="D137" s="119">
        <v>0</v>
      </c>
      <c r="E137" s="119"/>
      <c r="F137" s="119"/>
      <c r="G137" s="119">
        <v>0</v>
      </c>
      <c r="H137" s="119"/>
      <c r="I137" s="119"/>
      <c r="J137" s="119">
        <v>0</v>
      </c>
      <c r="K137" s="119">
        <v>13000</v>
      </c>
      <c r="L137" s="119">
        <v>13000</v>
      </c>
      <c r="M137" s="119">
        <v>0</v>
      </c>
      <c r="N137" s="119"/>
      <c r="O137" s="119"/>
      <c r="P137" s="119">
        <v>0</v>
      </c>
      <c r="Q137" s="119"/>
      <c r="R137" s="119"/>
      <c r="S137" s="119">
        <v>0</v>
      </c>
      <c r="T137" s="119"/>
      <c r="U137" s="119"/>
      <c r="V137" s="119">
        <v>0</v>
      </c>
      <c r="W137" s="119"/>
      <c r="X137" s="119"/>
      <c r="Y137" s="119">
        <v>0</v>
      </c>
      <c r="Z137" s="119"/>
      <c r="AA137" s="119"/>
      <c r="AB137" s="119">
        <v>0</v>
      </c>
    </row>
    <row r="138" spans="1:28" s="116" customFormat="1" x14ac:dyDescent="0.25">
      <c r="A138" s="118" t="s">
        <v>214</v>
      </c>
      <c r="B138" s="119">
        <v>16000</v>
      </c>
      <c r="C138" s="119">
        <v>16000</v>
      </c>
      <c r="D138" s="119">
        <v>0</v>
      </c>
      <c r="E138" s="119"/>
      <c r="F138" s="119"/>
      <c r="G138" s="119">
        <v>0</v>
      </c>
      <c r="H138" s="119"/>
      <c r="I138" s="119"/>
      <c r="J138" s="119">
        <v>0</v>
      </c>
      <c r="K138" s="119">
        <v>16000</v>
      </c>
      <c r="L138" s="119">
        <v>16000</v>
      </c>
      <c r="M138" s="119">
        <v>0</v>
      </c>
      <c r="N138" s="119"/>
      <c r="O138" s="119"/>
      <c r="P138" s="119">
        <v>0</v>
      </c>
      <c r="Q138" s="119"/>
      <c r="R138" s="119"/>
      <c r="S138" s="119">
        <v>0</v>
      </c>
      <c r="T138" s="119"/>
      <c r="U138" s="119"/>
      <c r="V138" s="119">
        <v>0</v>
      </c>
      <c r="W138" s="119"/>
      <c r="X138" s="119"/>
      <c r="Y138" s="119">
        <v>0</v>
      </c>
      <c r="Z138" s="119"/>
      <c r="AA138" s="119"/>
      <c r="AB138" s="119">
        <v>0</v>
      </c>
    </row>
    <row r="139" spans="1:28" s="116" customFormat="1" x14ac:dyDescent="0.25">
      <c r="A139" s="118" t="s">
        <v>241</v>
      </c>
      <c r="B139" s="119">
        <v>10000</v>
      </c>
      <c r="C139" s="119">
        <v>10000</v>
      </c>
      <c r="D139" s="119">
        <v>0</v>
      </c>
      <c r="E139" s="119"/>
      <c r="F139" s="119"/>
      <c r="G139" s="119">
        <v>0</v>
      </c>
      <c r="H139" s="119"/>
      <c r="I139" s="119"/>
      <c r="J139" s="119">
        <v>0</v>
      </c>
      <c r="K139" s="119">
        <v>10000</v>
      </c>
      <c r="L139" s="119">
        <v>10000</v>
      </c>
      <c r="M139" s="119">
        <v>0</v>
      </c>
      <c r="N139" s="119"/>
      <c r="O139" s="119"/>
      <c r="P139" s="119">
        <v>0</v>
      </c>
      <c r="Q139" s="119"/>
      <c r="R139" s="119"/>
      <c r="S139" s="119">
        <v>0</v>
      </c>
      <c r="T139" s="119"/>
      <c r="U139" s="119"/>
      <c r="V139" s="119">
        <v>0</v>
      </c>
      <c r="W139" s="119"/>
      <c r="X139" s="119"/>
      <c r="Y139" s="119">
        <v>0</v>
      </c>
      <c r="Z139" s="119"/>
      <c r="AA139" s="119"/>
      <c r="AB139" s="119">
        <v>0</v>
      </c>
    </row>
    <row r="140" spans="1:28" s="116" customFormat="1" x14ac:dyDescent="0.25">
      <c r="A140" s="130" t="s">
        <v>242</v>
      </c>
      <c r="B140" s="119">
        <v>16000</v>
      </c>
      <c r="C140" s="119">
        <v>16000</v>
      </c>
      <c r="D140" s="119">
        <v>0</v>
      </c>
      <c r="E140" s="119"/>
      <c r="F140" s="119"/>
      <c r="G140" s="119">
        <v>0</v>
      </c>
      <c r="H140" s="119"/>
      <c r="I140" s="119"/>
      <c r="J140" s="119">
        <v>0</v>
      </c>
      <c r="K140" s="119">
        <v>16000</v>
      </c>
      <c r="L140" s="119">
        <v>16000</v>
      </c>
      <c r="M140" s="119">
        <v>0</v>
      </c>
      <c r="N140" s="119"/>
      <c r="O140" s="119"/>
      <c r="P140" s="119">
        <v>0</v>
      </c>
      <c r="Q140" s="119"/>
      <c r="R140" s="119"/>
      <c r="S140" s="119">
        <v>0</v>
      </c>
      <c r="T140" s="119"/>
      <c r="U140" s="119"/>
      <c r="V140" s="119">
        <v>0</v>
      </c>
      <c r="W140" s="119"/>
      <c r="X140" s="119"/>
      <c r="Y140" s="119">
        <v>0</v>
      </c>
      <c r="Z140" s="119"/>
      <c r="AA140" s="119"/>
      <c r="AB140" s="119">
        <v>0</v>
      </c>
    </row>
    <row r="141" spans="1:28" s="116" customFormat="1" x14ac:dyDescent="0.25">
      <c r="A141" s="130" t="s">
        <v>218</v>
      </c>
      <c r="B141" s="119">
        <v>14000</v>
      </c>
      <c r="C141" s="119">
        <v>14000</v>
      </c>
      <c r="D141" s="119">
        <v>0</v>
      </c>
      <c r="E141" s="119"/>
      <c r="F141" s="119"/>
      <c r="G141" s="119">
        <v>0</v>
      </c>
      <c r="H141" s="119"/>
      <c r="I141" s="119"/>
      <c r="J141" s="119">
        <v>0</v>
      </c>
      <c r="K141" s="119">
        <v>14000</v>
      </c>
      <c r="L141" s="119">
        <v>14000</v>
      </c>
      <c r="M141" s="119">
        <v>0</v>
      </c>
      <c r="N141" s="119"/>
      <c r="O141" s="119"/>
      <c r="P141" s="119">
        <v>0</v>
      </c>
      <c r="Q141" s="119"/>
      <c r="R141" s="119"/>
      <c r="S141" s="119">
        <v>0</v>
      </c>
      <c r="T141" s="119"/>
      <c r="U141" s="119"/>
      <c r="V141" s="119">
        <v>0</v>
      </c>
      <c r="W141" s="119"/>
      <c r="X141" s="119"/>
      <c r="Y141" s="119">
        <v>0</v>
      </c>
      <c r="Z141" s="119"/>
      <c r="AA141" s="119"/>
      <c r="AB141" s="119">
        <v>0</v>
      </c>
    </row>
    <row r="142" spans="1:28" s="116" customFormat="1" x14ac:dyDescent="0.25">
      <c r="A142" s="130" t="s">
        <v>219</v>
      </c>
      <c r="B142" s="119">
        <v>8000</v>
      </c>
      <c r="C142" s="119">
        <v>8000</v>
      </c>
      <c r="D142" s="119">
        <v>0</v>
      </c>
      <c r="E142" s="119"/>
      <c r="F142" s="119"/>
      <c r="G142" s="119">
        <v>0</v>
      </c>
      <c r="H142" s="119"/>
      <c r="I142" s="119"/>
      <c r="J142" s="119">
        <v>0</v>
      </c>
      <c r="K142" s="119">
        <v>8000</v>
      </c>
      <c r="L142" s="119">
        <v>8000</v>
      </c>
      <c r="M142" s="119">
        <v>0</v>
      </c>
      <c r="N142" s="119"/>
      <c r="O142" s="119"/>
      <c r="P142" s="119">
        <v>0</v>
      </c>
      <c r="Q142" s="119"/>
      <c r="R142" s="119"/>
      <c r="S142" s="119">
        <v>0</v>
      </c>
      <c r="T142" s="119"/>
      <c r="U142" s="119"/>
      <c r="V142" s="119">
        <v>0</v>
      </c>
      <c r="W142" s="119"/>
      <c r="X142" s="119"/>
      <c r="Y142" s="119">
        <v>0</v>
      </c>
      <c r="Z142" s="119"/>
      <c r="AA142" s="119"/>
      <c r="AB142" s="119">
        <v>0</v>
      </c>
    </row>
    <row r="143" spans="1:28" s="116" customFormat="1" x14ac:dyDescent="0.25">
      <c r="A143" s="130" t="s">
        <v>221</v>
      </c>
      <c r="B143" s="119">
        <v>16000</v>
      </c>
      <c r="C143" s="119">
        <v>16000</v>
      </c>
      <c r="D143" s="119">
        <v>0</v>
      </c>
      <c r="E143" s="119"/>
      <c r="F143" s="119"/>
      <c r="G143" s="119">
        <v>0</v>
      </c>
      <c r="H143" s="119"/>
      <c r="I143" s="119"/>
      <c r="J143" s="119">
        <v>0</v>
      </c>
      <c r="K143" s="119">
        <v>16000</v>
      </c>
      <c r="L143" s="119">
        <v>16000</v>
      </c>
      <c r="M143" s="119">
        <v>0</v>
      </c>
      <c r="N143" s="119"/>
      <c r="O143" s="119"/>
      <c r="P143" s="119">
        <v>0</v>
      </c>
      <c r="Q143" s="119"/>
      <c r="R143" s="119"/>
      <c r="S143" s="119">
        <v>0</v>
      </c>
      <c r="T143" s="119"/>
      <c r="U143" s="119"/>
      <c r="V143" s="119">
        <v>0</v>
      </c>
      <c r="W143" s="119"/>
      <c r="X143" s="119"/>
      <c r="Y143" s="119">
        <v>0</v>
      </c>
      <c r="Z143" s="119"/>
      <c r="AA143" s="119"/>
      <c r="AB143" s="119">
        <v>0</v>
      </c>
    </row>
    <row r="144" spans="1:28" s="116" customFormat="1" x14ac:dyDescent="0.25">
      <c r="A144" s="118" t="s">
        <v>243</v>
      </c>
      <c r="B144" s="119">
        <v>21010</v>
      </c>
      <c r="C144" s="119">
        <v>21010</v>
      </c>
      <c r="D144" s="119">
        <v>0</v>
      </c>
      <c r="E144" s="119"/>
      <c r="F144" s="119"/>
      <c r="G144" s="119">
        <v>0</v>
      </c>
      <c r="H144" s="119"/>
      <c r="I144" s="119"/>
      <c r="J144" s="119">
        <v>0</v>
      </c>
      <c r="K144" s="119">
        <v>21010</v>
      </c>
      <c r="L144" s="119">
        <v>21010</v>
      </c>
      <c r="M144" s="119">
        <v>0</v>
      </c>
      <c r="N144" s="119"/>
      <c r="O144" s="119"/>
      <c r="P144" s="119">
        <v>0</v>
      </c>
      <c r="Q144" s="119"/>
      <c r="R144" s="119"/>
      <c r="S144" s="119">
        <v>0</v>
      </c>
      <c r="T144" s="119"/>
      <c r="U144" s="119"/>
      <c r="V144" s="119">
        <v>0</v>
      </c>
      <c r="W144" s="119"/>
      <c r="X144" s="119"/>
      <c r="Y144" s="119">
        <v>0</v>
      </c>
      <c r="Z144" s="119"/>
      <c r="AA144" s="119"/>
      <c r="AB144" s="119">
        <v>0</v>
      </c>
    </row>
    <row r="145" spans="1:194" s="116" customFormat="1" x14ac:dyDescent="0.25">
      <c r="A145" s="118" t="s">
        <v>223</v>
      </c>
      <c r="B145" s="119">
        <v>14000</v>
      </c>
      <c r="C145" s="119">
        <v>14000</v>
      </c>
      <c r="D145" s="119">
        <v>0</v>
      </c>
      <c r="E145" s="119"/>
      <c r="F145" s="119"/>
      <c r="G145" s="119">
        <v>0</v>
      </c>
      <c r="H145" s="119"/>
      <c r="I145" s="119"/>
      <c r="J145" s="119">
        <v>0</v>
      </c>
      <c r="K145" s="119">
        <v>14000</v>
      </c>
      <c r="L145" s="119">
        <v>14000</v>
      </c>
      <c r="M145" s="119">
        <v>0</v>
      </c>
      <c r="N145" s="119"/>
      <c r="O145" s="119"/>
      <c r="P145" s="119">
        <v>0</v>
      </c>
      <c r="Q145" s="119"/>
      <c r="R145" s="119"/>
      <c r="S145" s="119">
        <v>0</v>
      </c>
      <c r="T145" s="119"/>
      <c r="U145" s="119"/>
      <c r="V145" s="119">
        <v>0</v>
      </c>
      <c r="W145" s="119"/>
      <c r="X145" s="119"/>
      <c r="Y145" s="119">
        <v>0</v>
      </c>
      <c r="Z145" s="119"/>
      <c r="AA145" s="119"/>
      <c r="AB145" s="119">
        <v>0</v>
      </c>
    </row>
    <row r="146" spans="1:194" s="116" customFormat="1" x14ac:dyDescent="0.25">
      <c r="A146" s="118" t="s">
        <v>244</v>
      </c>
      <c r="B146" s="119">
        <v>21999</v>
      </c>
      <c r="C146" s="119">
        <v>21999</v>
      </c>
      <c r="D146" s="119">
        <v>0</v>
      </c>
      <c r="E146" s="119"/>
      <c r="F146" s="119"/>
      <c r="G146" s="119">
        <v>0</v>
      </c>
      <c r="H146" s="119"/>
      <c r="I146" s="119"/>
      <c r="J146" s="119">
        <v>0</v>
      </c>
      <c r="K146" s="119">
        <v>21999</v>
      </c>
      <c r="L146" s="119">
        <v>21999</v>
      </c>
      <c r="M146" s="119">
        <v>0</v>
      </c>
      <c r="N146" s="119"/>
      <c r="O146" s="119"/>
      <c r="P146" s="119">
        <v>0</v>
      </c>
      <c r="Q146" s="119"/>
      <c r="R146" s="119"/>
      <c r="S146" s="119">
        <v>0</v>
      </c>
      <c r="T146" s="119"/>
      <c r="U146" s="119"/>
      <c r="V146" s="119">
        <v>0</v>
      </c>
      <c r="W146" s="119"/>
      <c r="X146" s="119"/>
      <c r="Y146" s="119">
        <v>0</v>
      </c>
      <c r="Z146" s="119"/>
      <c r="AA146" s="119"/>
      <c r="AB146" s="119">
        <v>0</v>
      </c>
    </row>
    <row r="147" spans="1:194" s="116" customFormat="1" x14ac:dyDescent="0.25">
      <c r="A147" s="118" t="s">
        <v>245</v>
      </c>
      <c r="B147" s="119">
        <v>16999</v>
      </c>
      <c r="C147" s="119">
        <v>16999</v>
      </c>
      <c r="D147" s="119">
        <v>0</v>
      </c>
      <c r="E147" s="119"/>
      <c r="F147" s="119"/>
      <c r="G147" s="119">
        <v>0</v>
      </c>
      <c r="H147" s="119"/>
      <c r="I147" s="119"/>
      <c r="J147" s="119">
        <v>0</v>
      </c>
      <c r="K147" s="119">
        <v>16999</v>
      </c>
      <c r="L147" s="119">
        <v>16999</v>
      </c>
      <c r="M147" s="119">
        <v>0</v>
      </c>
      <c r="N147" s="119"/>
      <c r="O147" s="119"/>
      <c r="P147" s="119">
        <v>0</v>
      </c>
      <c r="Q147" s="119"/>
      <c r="R147" s="119"/>
      <c r="S147" s="119">
        <v>0</v>
      </c>
      <c r="T147" s="119"/>
      <c r="U147" s="119"/>
      <c r="V147" s="119">
        <v>0</v>
      </c>
      <c r="W147" s="119"/>
      <c r="X147" s="119"/>
      <c r="Y147" s="119">
        <v>0</v>
      </c>
      <c r="Z147" s="119"/>
      <c r="AA147" s="119"/>
      <c r="AB147" s="119">
        <v>0</v>
      </c>
    </row>
    <row r="148" spans="1:194" s="116" customFormat="1" x14ac:dyDescent="0.25">
      <c r="A148" s="118" t="s">
        <v>226</v>
      </c>
      <c r="B148" s="119">
        <v>12000</v>
      </c>
      <c r="C148" s="119">
        <v>12000</v>
      </c>
      <c r="D148" s="119">
        <v>0</v>
      </c>
      <c r="E148" s="119"/>
      <c r="F148" s="119"/>
      <c r="G148" s="119">
        <v>0</v>
      </c>
      <c r="H148" s="119"/>
      <c r="I148" s="119"/>
      <c r="J148" s="119">
        <v>0</v>
      </c>
      <c r="K148" s="119">
        <v>12000</v>
      </c>
      <c r="L148" s="119">
        <v>12000</v>
      </c>
      <c r="M148" s="119">
        <v>0</v>
      </c>
      <c r="N148" s="119"/>
      <c r="O148" s="119"/>
      <c r="P148" s="119">
        <v>0</v>
      </c>
      <c r="Q148" s="119"/>
      <c r="R148" s="119"/>
      <c r="S148" s="119">
        <v>0</v>
      </c>
      <c r="T148" s="119"/>
      <c r="U148" s="119"/>
      <c r="V148" s="119">
        <v>0</v>
      </c>
      <c r="W148" s="119"/>
      <c r="X148" s="119"/>
      <c r="Y148" s="119">
        <v>0</v>
      </c>
      <c r="Z148" s="119"/>
      <c r="AA148" s="119"/>
      <c r="AB148" s="119">
        <v>0</v>
      </c>
    </row>
    <row r="149" spans="1:194" s="116" customFormat="1" x14ac:dyDescent="0.25">
      <c r="A149" s="118" t="s">
        <v>246</v>
      </c>
      <c r="B149" s="119">
        <v>31000</v>
      </c>
      <c r="C149" s="119">
        <v>31000</v>
      </c>
      <c r="D149" s="119">
        <v>0</v>
      </c>
      <c r="E149" s="119"/>
      <c r="F149" s="119"/>
      <c r="G149" s="119">
        <v>0</v>
      </c>
      <c r="H149" s="119"/>
      <c r="I149" s="119"/>
      <c r="J149" s="119">
        <v>0</v>
      </c>
      <c r="K149" s="119">
        <v>31000</v>
      </c>
      <c r="L149" s="119">
        <v>31000</v>
      </c>
      <c r="M149" s="119">
        <v>0</v>
      </c>
      <c r="N149" s="119"/>
      <c r="O149" s="119"/>
      <c r="P149" s="119">
        <v>0</v>
      </c>
      <c r="Q149" s="119"/>
      <c r="R149" s="119"/>
      <c r="S149" s="119">
        <v>0</v>
      </c>
      <c r="T149" s="119"/>
      <c r="U149" s="119"/>
      <c r="V149" s="119">
        <v>0</v>
      </c>
      <c r="W149" s="119"/>
      <c r="X149" s="119"/>
      <c r="Y149" s="119">
        <v>0</v>
      </c>
      <c r="Z149" s="119"/>
      <c r="AA149" s="119"/>
      <c r="AB149" s="119">
        <v>0</v>
      </c>
    </row>
    <row r="150" spans="1:194" s="116" customFormat="1" x14ac:dyDescent="0.25">
      <c r="A150" s="130" t="s">
        <v>228</v>
      </c>
      <c r="B150" s="119">
        <v>11000</v>
      </c>
      <c r="C150" s="119">
        <v>11000</v>
      </c>
      <c r="D150" s="119">
        <v>0</v>
      </c>
      <c r="E150" s="119"/>
      <c r="F150" s="119"/>
      <c r="G150" s="119">
        <v>0</v>
      </c>
      <c r="H150" s="119"/>
      <c r="I150" s="119"/>
      <c r="J150" s="119">
        <v>0</v>
      </c>
      <c r="K150" s="119">
        <v>11000</v>
      </c>
      <c r="L150" s="119">
        <v>11000</v>
      </c>
      <c r="M150" s="119">
        <v>0</v>
      </c>
      <c r="N150" s="119"/>
      <c r="O150" s="119"/>
      <c r="P150" s="119">
        <v>0</v>
      </c>
      <c r="Q150" s="119"/>
      <c r="R150" s="119"/>
      <c r="S150" s="119">
        <v>0</v>
      </c>
      <c r="T150" s="119"/>
      <c r="U150" s="119"/>
      <c r="V150" s="119">
        <v>0</v>
      </c>
      <c r="W150" s="119"/>
      <c r="X150" s="119"/>
      <c r="Y150" s="119">
        <v>0</v>
      </c>
      <c r="Z150" s="119"/>
      <c r="AA150" s="119"/>
      <c r="AB150" s="119">
        <v>0</v>
      </c>
    </row>
    <row r="151" spans="1:194" s="116" customFormat="1" x14ac:dyDescent="0.25">
      <c r="A151" s="130" t="s">
        <v>229</v>
      </c>
      <c r="B151" s="119">
        <v>17000</v>
      </c>
      <c r="C151" s="119">
        <v>17000</v>
      </c>
      <c r="D151" s="119">
        <v>0</v>
      </c>
      <c r="E151" s="119"/>
      <c r="F151" s="119"/>
      <c r="G151" s="119">
        <v>0</v>
      </c>
      <c r="H151" s="119"/>
      <c r="I151" s="119"/>
      <c r="J151" s="119">
        <v>0</v>
      </c>
      <c r="K151" s="119">
        <v>17000</v>
      </c>
      <c r="L151" s="119">
        <v>17000</v>
      </c>
      <c r="M151" s="119">
        <v>0</v>
      </c>
      <c r="N151" s="119"/>
      <c r="O151" s="119"/>
      <c r="P151" s="119">
        <v>0</v>
      </c>
      <c r="Q151" s="119"/>
      <c r="R151" s="119"/>
      <c r="S151" s="119">
        <v>0</v>
      </c>
      <c r="T151" s="119"/>
      <c r="U151" s="119"/>
      <c r="V151" s="119">
        <v>0</v>
      </c>
      <c r="W151" s="119"/>
      <c r="X151" s="119"/>
      <c r="Y151" s="119">
        <v>0</v>
      </c>
      <c r="Z151" s="119"/>
      <c r="AA151" s="119"/>
      <c r="AB151" s="119">
        <v>0</v>
      </c>
    </row>
    <row r="152" spans="1:194" s="116" customFormat="1" x14ac:dyDescent="0.25">
      <c r="A152" s="130" t="s">
        <v>247</v>
      </c>
      <c r="B152" s="119">
        <v>17000</v>
      </c>
      <c r="C152" s="119">
        <v>17000</v>
      </c>
      <c r="D152" s="119">
        <v>0</v>
      </c>
      <c r="E152" s="119"/>
      <c r="F152" s="119"/>
      <c r="G152" s="119">
        <v>0</v>
      </c>
      <c r="H152" s="119"/>
      <c r="I152" s="119"/>
      <c r="J152" s="119">
        <v>0</v>
      </c>
      <c r="K152" s="119">
        <v>17000</v>
      </c>
      <c r="L152" s="119">
        <v>17000</v>
      </c>
      <c r="M152" s="119">
        <v>0</v>
      </c>
      <c r="N152" s="119"/>
      <c r="O152" s="119"/>
      <c r="P152" s="119">
        <v>0</v>
      </c>
      <c r="Q152" s="119"/>
      <c r="R152" s="119"/>
      <c r="S152" s="119">
        <v>0</v>
      </c>
      <c r="T152" s="119"/>
      <c r="U152" s="119"/>
      <c r="V152" s="119">
        <v>0</v>
      </c>
      <c r="W152" s="119"/>
      <c r="X152" s="119"/>
      <c r="Y152" s="119">
        <v>0</v>
      </c>
      <c r="Z152" s="119"/>
      <c r="AA152" s="119"/>
      <c r="AB152" s="119">
        <v>0</v>
      </c>
    </row>
    <row r="153" spans="1:194" s="116" customFormat="1" x14ac:dyDescent="0.25">
      <c r="A153" s="118" t="s">
        <v>231</v>
      </c>
      <c r="B153" s="119">
        <v>17000</v>
      </c>
      <c r="C153" s="119">
        <v>17000</v>
      </c>
      <c r="D153" s="119">
        <v>0</v>
      </c>
      <c r="E153" s="119"/>
      <c r="F153" s="119"/>
      <c r="G153" s="119">
        <v>0</v>
      </c>
      <c r="H153" s="119"/>
      <c r="I153" s="119"/>
      <c r="J153" s="119">
        <v>0</v>
      </c>
      <c r="K153" s="119">
        <v>17000</v>
      </c>
      <c r="L153" s="119">
        <v>17000</v>
      </c>
      <c r="M153" s="119">
        <v>0</v>
      </c>
      <c r="N153" s="119"/>
      <c r="O153" s="119"/>
      <c r="P153" s="119">
        <v>0</v>
      </c>
      <c r="Q153" s="119"/>
      <c r="R153" s="119"/>
      <c r="S153" s="119">
        <v>0</v>
      </c>
      <c r="T153" s="119"/>
      <c r="U153" s="119"/>
      <c r="V153" s="119">
        <v>0</v>
      </c>
      <c r="W153" s="119"/>
      <c r="X153" s="119"/>
      <c r="Y153" s="119">
        <v>0</v>
      </c>
      <c r="Z153" s="119"/>
      <c r="AA153" s="119"/>
      <c r="AB153" s="119">
        <v>0</v>
      </c>
    </row>
    <row r="154" spans="1:194" s="116" customFormat="1" x14ac:dyDescent="0.25">
      <c r="A154" s="118" t="s">
        <v>248</v>
      </c>
      <c r="B154" s="119">
        <v>17000</v>
      </c>
      <c r="C154" s="119">
        <v>17000</v>
      </c>
      <c r="D154" s="119">
        <v>0</v>
      </c>
      <c r="E154" s="119"/>
      <c r="F154" s="119"/>
      <c r="G154" s="119">
        <v>0</v>
      </c>
      <c r="H154" s="119"/>
      <c r="I154" s="119"/>
      <c r="J154" s="119">
        <v>0</v>
      </c>
      <c r="K154" s="119">
        <v>17000</v>
      </c>
      <c r="L154" s="119">
        <v>17000</v>
      </c>
      <c r="M154" s="119">
        <v>0</v>
      </c>
      <c r="N154" s="119"/>
      <c r="O154" s="119"/>
      <c r="P154" s="119">
        <v>0</v>
      </c>
      <c r="Q154" s="119"/>
      <c r="R154" s="119"/>
      <c r="S154" s="119">
        <v>0</v>
      </c>
      <c r="T154" s="119"/>
      <c r="U154" s="119"/>
      <c r="V154" s="119">
        <v>0</v>
      </c>
      <c r="W154" s="119"/>
      <c r="X154" s="119"/>
      <c r="Y154" s="119">
        <v>0</v>
      </c>
      <c r="Z154" s="119"/>
      <c r="AA154" s="119"/>
      <c r="AB154" s="119">
        <v>0</v>
      </c>
    </row>
    <row r="155" spans="1:194" s="113" customFormat="1" x14ac:dyDescent="0.25">
      <c r="A155" s="114" t="s">
        <v>249</v>
      </c>
      <c r="B155" s="115">
        <v>1264050</v>
      </c>
      <c r="C155" s="115">
        <v>1264050</v>
      </c>
      <c r="D155" s="115">
        <v>0</v>
      </c>
      <c r="E155" s="115">
        <v>0</v>
      </c>
      <c r="F155" s="115">
        <v>0</v>
      </c>
      <c r="G155" s="115">
        <v>0</v>
      </c>
      <c r="H155" s="115">
        <v>0</v>
      </c>
      <c r="I155" s="115">
        <v>0</v>
      </c>
      <c r="J155" s="115">
        <v>0</v>
      </c>
      <c r="K155" s="115">
        <v>218050</v>
      </c>
      <c r="L155" s="115">
        <v>218050</v>
      </c>
      <c r="M155" s="115">
        <v>0</v>
      </c>
      <c r="N155" s="115">
        <v>0</v>
      </c>
      <c r="O155" s="115">
        <v>0</v>
      </c>
      <c r="P155" s="115">
        <v>0</v>
      </c>
      <c r="Q155" s="115">
        <v>446000</v>
      </c>
      <c r="R155" s="115">
        <v>446000</v>
      </c>
      <c r="S155" s="115">
        <v>0</v>
      </c>
      <c r="T155" s="115">
        <v>9000</v>
      </c>
      <c r="U155" s="115">
        <v>9000</v>
      </c>
      <c r="V155" s="115">
        <v>0</v>
      </c>
      <c r="W155" s="115">
        <v>0</v>
      </c>
      <c r="X155" s="115">
        <v>0</v>
      </c>
      <c r="Y155" s="115">
        <v>0</v>
      </c>
      <c r="Z155" s="115">
        <v>591000</v>
      </c>
      <c r="AA155" s="115">
        <v>591000</v>
      </c>
      <c r="AB155" s="115">
        <v>0</v>
      </c>
    </row>
    <row r="156" spans="1:194" s="116" customFormat="1" x14ac:dyDescent="0.25">
      <c r="A156" s="114" t="s">
        <v>127</v>
      </c>
      <c r="B156" s="115">
        <v>1264050</v>
      </c>
      <c r="C156" s="115">
        <v>1264050</v>
      </c>
      <c r="D156" s="115">
        <v>0</v>
      </c>
      <c r="E156" s="115">
        <v>0</v>
      </c>
      <c r="F156" s="115">
        <v>0</v>
      </c>
      <c r="G156" s="115">
        <v>0</v>
      </c>
      <c r="H156" s="115">
        <v>0</v>
      </c>
      <c r="I156" s="115">
        <v>0</v>
      </c>
      <c r="J156" s="115">
        <v>0</v>
      </c>
      <c r="K156" s="115">
        <v>218050</v>
      </c>
      <c r="L156" s="115">
        <v>218050</v>
      </c>
      <c r="M156" s="115">
        <v>0</v>
      </c>
      <c r="N156" s="115">
        <v>0</v>
      </c>
      <c r="O156" s="115">
        <v>0</v>
      </c>
      <c r="P156" s="115">
        <v>0</v>
      </c>
      <c r="Q156" s="115">
        <v>446000</v>
      </c>
      <c r="R156" s="115">
        <v>446000</v>
      </c>
      <c r="S156" s="115">
        <v>0</v>
      </c>
      <c r="T156" s="115">
        <v>9000</v>
      </c>
      <c r="U156" s="115">
        <v>9000</v>
      </c>
      <c r="V156" s="115">
        <v>0</v>
      </c>
      <c r="W156" s="115">
        <v>0</v>
      </c>
      <c r="X156" s="115">
        <v>0</v>
      </c>
      <c r="Y156" s="115">
        <v>0</v>
      </c>
      <c r="Z156" s="115">
        <v>591000</v>
      </c>
      <c r="AA156" s="115">
        <v>591000</v>
      </c>
      <c r="AB156" s="115">
        <v>0</v>
      </c>
      <c r="AC156" s="113"/>
      <c r="AD156" s="113"/>
      <c r="AE156" s="113"/>
      <c r="AF156" s="113"/>
      <c r="AG156" s="113"/>
      <c r="AH156" s="113"/>
      <c r="AI156" s="113"/>
      <c r="AJ156" s="113"/>
      <c r="AK156" s="113"/>
      <c r="AL156" s="113"/>
      <c r="AM156" s="113"/>
      <c r="AN156" s="113"/>
      <c r="AO156" s="113"/>
      <c r="AP156" s="113"/>
      <c r="AQ156" s="113"/>
      <c r="AR156" s="113"/>
      <c r="AS156" s="113"/>
      <c r="AT156" s="113"/>
      <c r="AU156" s="113"/>
      <c r="AV156" s="113"/>
      <c r="AW156" s="113"/>
      <c r="AX156" s="113"/>
      <c r="AY156" s="113"/>
      <c r="AZ156" s="113"/>
      <c r="BA156" s="113"/>
      <c r="BB156" s="113"/>
      <c r="BC156" s="113"/>
      <c r="BD156" s="113"/>
      <c r="BE156" s="113"/>
      <c r="BF156" s="113"/>
      <c r="BG156" s="113"/>
      <c r="BH156" s="113"/>
      <c r="BI156" s="113"/>
      <c r="BJ156" s="113"/>
      <c r="BK156" s="113"/>
      <c r="BL156" s="113"/>
      <c r="BM156" s="113"/>
      <c r="BN156" s="113"/>
      <c r="BO156" s="113"/>
      <c r="BP156" s="113"/>
      <c r="BQ156" s="113"/>
      <c r="BR156" s="113"/>
      <c r="BS156" s="113"/>
      <c r="BT156" s="113"/>
      <c r="BU156" s="113"/>
      <c r="BV156" s="113"/>
      <c r="BW156" s="113"/>
      <c r="BX156" s="113"/>
      <c r="BY156" s="113"/>
      <c r="BZ156" s="113"/>
      <c r="CA156" s="113"/>
      <c r="CB156" s="113"/>
      <c r="CC156" s="113"/>
      <c r="CD156" s="113"/>
      <c r="CE156" s="113"/>
      <c r="CF156" s="113"/>
      <c r="CG156" s="113"/>
      <c r="CH156" s="113"/>
      <c r="CI156" s="113"/>
      <c r="CJ156" s="113"/>
      <c r="CK156" s="113"/>
      <c r="CL156" s="113"/>
      <c r="CM156" s="113"/>
      <c r="CN156" s="113"/>
      <c r="CO156" s="113"/>
      <c r="CP156" s="113"/>
      <c r="CQ156" s="113"/>
      <c r="CR156" s="113"/>
      <c r="CS156" s="113"/>
      <c r="CT156" s="113"/>
      <c r="CU156" s="113"/>
      <c r="CV156" s="113"/>
      <c r="CW156" s="113"/>
      <c r="CX156" s="113"/>
      <c r="CY156" s="113"/>
      <c r="CZ156" s="113"/>
      <c r="DA156" s="113"/>
      <c r="DB156" s="113"/>
      <c r="DC156" s="113"/>
      <c r="DD156" s="113"/>
      <c r="DE156" s="113"/>
      <c r="DF156" s="113"/>
      <c r="DG156" s="113"/>
      <c r="DH156" s="113"/>
      <c r="DI156" s="113"/>
      <c r="DJ156" s="113"/>
      <c r="DK156" s="113"/>
      <c r="DL156" s="113"/>
      <c r="DM156" s="113"/>
      <c r="DN156" s="113"/>
      <c r="DO156" s="113"/>
      <c r="DP156" s="113"/>
      <c r="DQ156" s="113"/>
      <c r="DR156" s="113"/>
      <c r="DS156" s="113"/>
      <c r="DT156" s="113"/>
      <c r="DU156" s="113"/>
      <c r="DV156" s="113"/>
      <c r="DW156" s="113"/>
      <c r="DX156" s="113"/>
      <c r="DY156" s="113"/>
      <c r="DZ156" s="113"/>
      <c r="EA156" s="113"/>
      <c r="EB156" s="113"/>
      <c r="EC156" s="113"/>
      <c r="ED156" s="113"/>
      <c r="EE156" s="113"/>
      <c r="EF156" s="113"/>
      <c r="EG156" s="113"/>
      <c r="EH156" s="113"/>
      <c r="EI156" s="113"/>
      <c r="EJ156" s="113"/>
      <c r="EK156" s="113"/>
      <c r="EL156" s="113"/>
      <c r="EM156" s="113"/>
      <c r="EN156" s="113"/>
      <c r="EO156" s="113"/>
      <c r="EP156" s="113"/>
      <c r="EQ156" s="113"/>
      <c r="ER156" s="113"/>
      <c r="ES156" s="113"/>
      <c r="ET156" s="113"/>
      <c r="EU156" s="113"/>
      <c r="EV156" s="113"/>
      <c r="EW156" s="113"/>
      <c r="EX156" s="113"/>
      <c r="EY156" s="113"/>
      <c r="EZ156" s="113"/>
      <c r="FA156" s="113"/>
      <c r="FB156" s="113"/>
      <c r="FC156" s="113"/>
      <c r="FD156" s="113"/>
      <c r="FE156" s="113"/>
      <c r="FF156" s="113"/>
      <c r="FG156" s="113"/>
      <c r="FH156" s="113"/>
      <c r="FI156" s="113"/>
      <c r="FJ156" s="113"/>
      <c r="FK156" s="113"/>
      <c r="FL156" s="113"/>
      <c r="FM156" s="113"/>
      <c r="FN156" s="113"/>
      <c r="FO156" s="113"/>
      <c r="FP156" s="113"/>
      <c r="FQ156" s="113"/>
      <c r="FR156" s="113"/>
      <c r="FS156" s="113"/>
      <c r="FT156" s="113"/>
      <c r="FU156" s="113"/>
      <c r="FV156" s="113"/>
      <c r="FW156" s="113"/>
      <c r="FX156" s="113"/>
      <c r="FY156" s="113"/>
      <c r="FZ156" s="113"/>
      <c r="GA156" s="113"/>
      <c r="GB156" s="113"/>
      <c r="GC156" s="113"/>
      <c r="GD156" s="113"/>
      <c r="GE156" s="113"/>
      <c r="GF156" s="113"/>
      <c r="GG156" s="113"/>
      <c r="GH156" s="113"/>
      <c r="GI156" s="113"/>
      <c r="GJ156" s="113"/>
      <c r="GK156" s="113"/>
      <c r="GL156" s="113"/>
    </row>
    <row r="157" spans="1:194" s="116" customFormat="1" x14ac:dyDescent="0.25">
      <c r="A157" s="126" t="s">
        <v>250</v>
      </c>
      <c r="B157" s="122">
        <v>500000</v>
      </c>
      <c r="C157" s="122">
        <v>500000</v>
      </c>
      <c r="D157" s="122">
        <v>0</v>
      </c>
      <c r="E157" s="122"/>
      <c r="F157" s="122"/>
      <c r="G157" s="122">
        <v>0</v>
      </c>
      <c r="H157" s="122"/>
      <c r="I157" s="122"/>
      <c r="J157" s="122">
        <v>0</v>
      </c>
      <c r="K157" s="122"/>
      <c r="L157" s="122"/>
      <c r="M157" s="122">
        <v>0</v>
      </c>
      <c r="N157" s="122"/>
      <c r="O157" s="122"/>
      <c r="P157" s="122">
        <v>0</v>
      </c>
      <c r="Q157" s="122"/>
      <c r="R157" s="122"/>
      <c r="S157" s="122">
        <v>0</v>
      </c>
      <c r="T157" s="122"/>
      <c r="U157" s="122"/>
      <c r="V157" s="122">
        <v>0</v>
      </c>
      <c r="W157" s="122"/>
      <c r="X157" s="122"/>
      <c r="Y157" s="122">
        <v>0</v>
      </c>
      <c r="Z157" s="122">
        <v>500000</v>
      </c>
      <c r="AA157" s="122">
        <v>500000</v>
      </c>
      <c r="AB157" s="122">
        <v>0</v>
      </c>
    </row>
    <row r="158" spans="1:194" s="116" customFormat="1" x14ac:dyDescent="0.25">
      <c r="A158" s="126" t="s">
        <v>251</v>
      </c>
      <c r="B158" s="122">
        <v>25000</v>
      </c>
      <c r="C158" s="122">
        <v>25000</v>
      </c>
      <c r="D158" s="122">
        <v>0</v>
      </c>
      <c r="E158" s="122"/>
      <c r="F158" s="122"/>
      <c r="G158" s="122">
        <v>0</v>
      </c>
      <c r="H158" s="122"/>
      <c r="I158" s="122"/>
      <c r="J158" s="122">
        <v>0</v>
      </c>
      <c r="K158" s="122"/>
      <c r="L158" s="122"/>
      <c r="M158" s="122">
        <v>0</v>
      </c>
      <c r="N158" s="122"/>
      <c r="O158" s="122"/>
      <c r="P158" s="122">
        <v>0</v>
      </c>
      <c r="Q158" s="122"/>
      <c r="R158" s="122"/>
      <c r="S158" s="122">
        <v>0</v>
      </c>
      <c r="T158" s="122"/>
      <c r="U158" s="122"/>
      <c r="V158" s="122">
        <v>0</v>
      </c>
      <c r="W158" s="122"/>
      <c r="X158" s="122"/>
      <c r="Y158" s="122">
        <v>0</v>
      </c>
      <c r="Z158" s="122">
        <v>25000</v>
      </c>
      <c r="AA158" s="122">
        <v>25000</v>
      </c>
      <c r="AB158" s="122">
        <v>0</v>
      </c>
    </row>
    <row r="159" spans="1:194" s="116" customFormat="1" ht="31.5" x14ac:dyDescent="0.25">
      <c r="A159" s="126" t="s">
        <v>252</v>
      </c>
      <c r="B159" s="122">
        <v>9000</v>
      </c>
      <c r="C159" s="122">
        <v>9000</v>
      </c>
      <c r="D159" s="122">
        <v>0</v>
      </c>
      <c r="E159" s="122"/>
      <c r="F159" s="122"/>
      <c r="G159" s="122">
        <v>0</v>
      </c>
      <c r="H159" s="122"/>
      <c r="I159" s="122"/>
      <c r="J159" s="122">
        <v>0</v>
      </c>
      <c r="K159" s="122"/>
      <c r="L159" s="122"/>
      <c r="M159" s="122">
        <v>0</v>
      </c>
      <c r="N159" s="122"/>
      <c r="O159" s="122"/>
      <c r="P159" s="122">
        <v>0</v>
      </c>
      <c r="Q159" s="122"/>
      <c r="R159" s="122"/>
      <c r="S159" s="122">
        <v>0</v>
      </c>
      <c r="T159" s="122">
        <v>9000</v>
      </c>
      <c r="U159" s="122">
        <v>9000</v>
      </c>
      <c r="V159" s="122">
        <v>0</v>
      </c>
      <c r="W159" s="122"/>
      <c r="X159" s="122"/>
      <c r="Y159" s="122">
        <v>0</v>
      </c>
      <c r="Z159" s="122"/>
      <c r="AA159" s="122"/>
      <c r="AB159" s="122">
        <v>0</v>
      </c>
    </row>
    <row r="160" spans="1:194" s="116" customFormat="1" x14ac:dyDescent="0.25">
      <c r="A160" s="126" t="s">
        <v>253</v>
      </c>
      <c r="B160" s="122">
        <v>60000</v>
      </c>
      <c r="C160" s="122">
        <v>60000</v>
      </c>
      <c r="D160" s="122">
        <v>0</v>
      </c>
      <c r="E160" s="122"/>
      <c r="F160" s="122"/>
      <c r="G160" s="122">
        <v>0</v>
      </c>
      <c r="H160" s="122"/>
      <c r="I160" s="122"/>
      <c r="J160" s="122">
        <v>0</v>
      </c>
      <c r="K160" s="122">
        <v>60000</v>
      </c>
      <c r="L160" s="122">
        <v>60000</v>
      </c>
      <c r="M160" s="122">
        <v>0</v>
      </c>
      <c r="N160" s="122"/>
      <c r="O160" s="122"/>
      <c r="P160" s="122">
        <v>0</v>
      </c>
      <c r="Q160" s="122"/>
      <c r="R160" s="122"/>
      <c r="S160" s="122">
        <v>0</v>
      </c>
      <c r="T160" s="122"/>
      <c r="U160" s="122"/>
      <c r="V160" s="122">
        <v>0</v>
      </c>
      <c r="W160" s="122"/>
      <c r="X160" s="122"/>
      <c r="Y160" s="122">
        <v>0</v>
      </c>
      <c r="Z160" s="122"/>
      <c r="AA160" s="122"/>
      <c r="AB160" s="122">
        <v>0</v>
      </c>
    </row>
    <row r="161" spans="1:194" s="116" customFormat="1" ht="31.5" x14ac:dyDescent="0.25">
      <c r="A161" s="131" t="s">
        <v>254</v>
      </c>
      <c r="B161" s="122">
        <v>57000</v>
      </c>
      <c r="C161" s="122">
        <v>57000</v>
      </c>
      <c r="D161" s="122">
        <v>0</v>
      </c>
      <c r="E161" s="122"/>
      <c r="F161" s="122"/>
      <c r="G161" s="122">
        <v>0</v>
      </c>
      <c r="H161" s="122"/>
      <c r="I161" s="122"/>
      <c r="J161" s="122">
        <v>0</v>
      </c>
      <c r="K161" s="122">
        <v>57000</v>
      </c>
      <c r="L161" s="122">
        <v>57000</v>
      </c>
      <c r="M161" s="122">
        <v>0</v>
      </c>
      <c r="N161" s="122"/>
      <c r="O161" s="122"/>
      <c r="P161" s="122">
        <v>0</v>
      </c>
      <c r="Q161" s="122"/>
      <c r="R161" s="122"/>
      <c r="S161" s="122">
        <v>0</v>
      </c>
      <c r="T161" s="122"/>
      <c r="U161" s="122"/>
      <c r="V161" s="122">
        <v>0</v>
      </c>
      <c r="W161" s="122"/>
      <c r="X161" s="122"/>
      <c r="Y161" s="122">
        <v>0</v>
      </c>
      <c r="Z161" s="122"/>
      <c r="AA161" s="122"/>
      <c r="AB161" s="122">
        <v>0</v>
      </c>
    </row>
    <row r="162" spans="1:194" s="116" customFormat="1" ht="31.5" x14ac:dyDescent="0.25">
      <c r="A162" s="131" t="s">
        <v>255</v>
      </c>
      <c r="B162" s="122">
        <v>446000</v>
      </c>
      <c r="C162" s="122">
        <v>446000</v>
      </c>
      <c r="D162" s="122">
        <v>0</v>
      </c>
      <c r="E162" s="122"/>
      <c r="F162" s="122"/>
      <c r="G162" s="122">
        <v>0</v>
      </c>
      <c r="H162" s="122"/>
      <c r="I162" s="122"/>
      <c r="J162" s="122">
        <v>0</v>
      </c>
      <c r="K162" s="122"/>
      <c r="L162" s="122"/>
      <c r="M162" s="122">
        <v>0</v>
      </c>
      <c r="N162" s="122"/>
      <c r="O162" s="122"/>
      <c r="P162" s="122">
        <v>0</v>
      </c>
      <c r="Q162" s="122">
        <v>446000</v>
      </c>
      <c r="R162" s="122">
        <v>446000</v>
      </c>
      <c r="S162" s="122">
        <v>0</v>
      </c>
      <c r="T162" s="122"/>
      <c r="U162" s="122"/>
      <c r="V162" s="122">
        <v>0</v>
      </c>
      <c r="W162" s="122"/>
      <c r="X162" s="122"/>
      <c r="Y162" s="122">
        <v>0</v>
      </c>
      <c r="Z162" s="122"/>
      <c r="AA162" s="122"/>
      <c r="AB162" s="122">
        <v>0</v>
      </c>
    </row>
    <row r="163" spans="1:194" s="116" customFormat="1" x14ac:dyDescent="0.25">
      <c r="A163" s="131" t="s">
        <v>256</v>
      </c>
      <c r="B163" s="122">
        <v>11700</v>
      </c>
      <c r="C163" s="122">
        <v>11700</v>
      </c>
      <c r="D163" s="122">
        <v>0</v>
      </c>
      <c r="E163" s="122"/>
      <c r="F163" s="122"/>
      <c r="G163" s="122">
        <v>0</v>
      </c>
      <c r="H163" s="122"/>
      <c r="I163" s="122"/>
      <c r="J163" s="122">
        <v>0</v>
      </c>
      <c r="K163" s="122">
        <v>11700</v>
      </c>
      <c r="L163" s="122">
        <v>11700</v>
      </c>
      <c r="M163" s="122">
        <v>0</v>
      </c>
      <c r="N163" s="122"/>
      <c r="O163" s="122"/>
      <c r="P163" s="122">
        <v>0</v>
      </c>
      <c r="Q163" s="122"/>
      <c r="R163" s="122"/>
      <c r="S163" s="122">
        <v>0</v>
      </c>
      <c r="T163" s="122"/>
      <c r="U163" s="122"/>
      <c r="V163" s="122">
        <v>0</v>
      </c>
      <c r="W163" s="122"/>
      <c r="X163" s="122"/>
      <c r="Y163" s="122">
        <v>0</v>
      </c>
      <c r="Z163" s="122"/>
      <c r="AA163" s="122"/>
      <c r="AB163" s="122">
        <v>0</v>
      </c>
    </row>
    <row r="164" spans="1:194" s="116" customFormat="1" x14ac:dyDescent="0.25">
      <c r="A164" s="124" t="s">
        <v>257</v>
      </c>
      <c r="B164" s="122">
        <v>17000</v>
      </c>
      <c r="C164" s="122">
        <v>17000</v>
      </c>
      <c r="D164" s="122">
        <v>0</v>
      </c>
      <c r="E164" s="122"/>
      <c r="F164" s="122"/>
      <c r="G164" s="122">
        <v>0</v>
      </c>
      <c r="H164" s="122"/>
      <c r="I164" s="122"/>
      <c r="J164" s="122">
        <v>0</v>
      </c>
      <c r="K164" s="122">
        <v>17000</v>
      </c>
      <c r="L164" s="122">
        <v>17000</v>
      </c>
      <c r="M164" s="122">
        <v>0</v>
      </c>
      <c r="N164" s="122"/>
      <c r="O164" s="122"/>
      <c r="P164" s="122">
        <v>0</v>
      </c>
      <c r="Q164" s="122"/>
      <c r="R164" s="122"/>
      <c r="S164" s="122">
        <v>0</v>
      </c>
      <c r="T164" s="122"/>
      <c r="U164" s="122"/>
      <c r="V164" s="122">
        <v>0</v>
      </c>
      <c r="W164" s="122"/>
      <c r="X164" s="122"/>
      <c r="Y164" s="122">
        <v>0</v>
      </c>
      <c r="Z164" s="122"/>
      <c r="AA164" s="122"/>
      <c r="AB164" s="122">
        <v>0</v>
      </c>
    </row>
    <row r="165" spans="1:194" s="116" customFormat="1" ht="31.5" x14ac:dyDescent="0.25">
      <c r="A165" s="124" t="s">
        <v>258</v>
      </c>
      <c r="B165" s="122">
        <v>13986</v>
      </c>
      <c r="C165" s="122">
        <v>13986</v>
      </c>
      <c r="D165" s="122">
        <v>0</v>
      </c>
      <c r="E165" s="122"/>
      <c r="F165" s="122"/>
      <c r="G165" s="122">
        <v>0</v>
      </c>
      <c r="H165" s="122"/>
      <c r="I165" s="122"/>
      <c r="J165" s="122">
        <v>0</v>
      </c>
      <c r="K165" s="122">
        <v>13986</v>
      </c>
      <c r="L165" s="122">
        <v>13986</v>
      </c>
      <c r="M165" s="122">
        <v>0</v>
      </c>
      <c r="N165" s="122"/>
      <c r="O165" s="122"/>
      <c r="P165" s="122">
        <v>0</v>
      </c>
      <c r="Q165" s="122"/>
      <c r="R165" s="122"/>
      <c r="S165" s="122">
        <v>0</v>
      </c>
      <c r="T165" s="122"/>
      <c r="U165" s="122"/>
      <c r="V165" s="122">
        <v>0</v>
      </c>
      <c r="W165" s="122"/>
      <c r="X165" s="122"/>
      <c r="Y165" s="122">
        <v>0</v>
      </c>
      <c r="Z165" s="122"/>
      <c r="AA165" s="122"/>
      <c r="AB165" s="122">
        <v>0</v>
      </c>
    </row>
    <row r="166" spans="1:194" s="116" customFormat="1" x14ac:dyDescent="0.25">
      <c r="A166" s="124" t="s">
        <v>259</v>
      </c>
      <c r="B166" s="122">
        <v>13972</v>
      </c>
      <c r="C166" s="122">
        <v>13972</v>
      </c>
      <c r="D166" s="122">
        <v>0</v>
      </c>
      <c r="E166" s="122"/>
      <c r="F166" s="122"/>
      <c r="G166" s="122">
        <v>0</v>
      </c>
      <c r="H166" s="122"/>
      <c r="I166" s="122"/>
      <c r="J166" s="122">
        <v>0</v>
      </c>
      <c r="K166" s="122">
        <v>13972</v>
      </c>
      <c r="L166" s="122">
        <v>13972</v>
      </c>
      <c r="M166" s="122">
        <v>0</v>
      </c>
      <c r="N166" s="122"/>
      <c r="O166" s="122"/>
      <c r="P166" s="122">
        <v>0</v>
      </c>
      <c r="Q166" s="122"/>
      <c r="R166" s="122"/>
      <c r="S166" s="122">
        <v>0</v>
      </c>
      <c r="T166" s="122"/>
      <c r="U166" s="122"/>
      <c r="V166" s="122">
        <v>0</v>
      </c>
      <c r="W166" s="122"/>
      <c r="X166" s="122"/>
      <c r="Y166" s="122">
        <v>0</v>
      </c>
      <c r="Z166" s="122"/>
      <c r="AA166" s="122"/>
      <c r="AB166" s="122">
        <v>0</v>
      </c>
    </row>
    <row r="167" spans="1:194" s="116" customFormat="1" x14ac:dyDescent="0.25">
      <c r="A167" s="124" t="s">
        <v>260</v>
      </c>
      <c r="B167" s="122">
        <v>8992</v>
      </c>
      <c r="C167" s="122">
        <v>8992</v>
      </c>
      <c r="D167" s="122">
        <v>0</v>
      </c>
      <c r="E167" s="122"/>
      <c r="F167" s="122"/>
      <c r="G167" s="122">
        <v>0</v>
      </c>
      <c r="H167" s="122"/>
      <c r="I167" s="122"/>
      <c r="J167" s="122">
        <v>0</v>
      </c>
      <c r="K167" s="122">
        <v>8992</v>
      </c>
      <c r="L167" s="122">
        <v>8992</v>
      </c>
      <c r="M167" s="122">
        <v>0</v>
      </c>
      <c r="N167" s="122"/>
      <c r="O167" s="122"/>
      <c r="P167" s="122">
        <v>0</v>
      </c>
      <c r="Q167" s="122"/>
      <c r="R167" s="122"/>
      <c r="S167" s="122">
        <v>0</v>
      </c>
      <c r="T167" s="122"/>
      <c r="U167" s="122"/>
      <c r="V167" s="122">
        <v>0</v>
      </c>
      <c r="W167" s="122"/>
      <c r="X167" s="122"/>
      <c r="Y167" s="122">
        <v>0</v>
      </c>
      <c r="Z167" s="122"/>
      <c r="AA167" s="122"/>
      <c r="AB167" s="122">
        <v>0</v>
      </c>
    </row>
    <row r="168" spans="1:194" s="116" customFormat="1" ht="31.5" x14ac:dyDescent="0.25">
      <c r="A168" s="131" t="s">
        <v>261</v>
      </c>
      <c r="B168" s="122">
        <v>66000</v>
      </c>
      <c r="C168" s="122">
        <v>66000</v>
      </c>
      <c r="D168" s="122">
        <v>0</v>
      </c>
      <c r="E168" s="122"/>
      <c r="F168" s="122"/>
      <c r="G168" s="122">
        <v>0</v>
      </c>
      <c r="H168" s="122"/>
      <c r="I168" s="122"/>
      <c r="J168" s="122">
        <v>0</v>
      </c>
      <c r="K168" s="122"/>
      <c r="L168" s="122"/>
      <c r="M168" s="122">
        <v>0</v>
      </c>
      <c r="N168" s="122"/>
      <c r="O168" s="122"/>
      <c r="P168" s="122">
        <v>0</v>
      </c>
      <c r="Q168" s="122"/>
      <c r="R168" s="122"/>
      <c r="S168" s="122">
        <v>0</v>
      </c>
      <c r="T168" s="122"/>
      <c r="U168" s="122"/>
      <c r="V168" s="122">
        <v>0</v>
      </c>
      <c r="W168" s="122"/>
      <c r="X168" s="122"/>
      <c r="Y168" s="122">
        <v>0</v>
      </c>
      <c r="Z168" s="122">
        <v>66000</v>
      </c>
      <c r="AA168" s="122">
        <v>66000</v>
      </c>
      <c r="AB168" s="122">
        <v>0</v>
      </c>
    </row>
    <row r="169" spans="1:194" s="116" customFormat="1" ht="47.25" x14ac:dyDescent="0.25">
      <c r="A169" s="131" t="s">
        <v>262</v>
      </c>
      <c r="B169" s="122">
        <v>35400</v>
      </c>
      <c r="C169" s="122">
        <v>35400</v>
      </c>
      <c r="D169" s="122">
        <v>0</v>
      </c>
      <c r="E169" s="122"/>
      <c r="F169" s="122"/>
      <c r="G169" s="122">
        <v>0</v>
      </c>
      <c r="H169" s="122"/>
      <c r="I169" s="122"/>
      <c r="J169" s="122">
        <v>0</v>
      </c>
      <c r="K169" s="122">
        <v>35400</v>
      </c>
      <c r="L169" s="122">
        <v>35400</v>
      </c>
      <c r="M169" s="122">
        <v>0</v>
      </c>
      <c r="N169" s="122"/>
      <c r="O169" s="122"/>
      <c r="P169" s="122">
        <v>0</v>
      </c>
      <c r="Q169" s="122"/>
      <c r="R169" s="122"/>
      <c r="S169" s="122">
        <v>0</v>
      </c>
      <c r="T169" s="122"/>
      <c r="U169" s="122"/>
      <c r="V169" s="122">
        <v>0</v>
      </c>
      <c r="W169" s="122"/>
      <c r="X169" s="122"/>
      <c r="Y169" s="122">
        <v>0</v>
      </c>
      <c r="Z169" s="122"/>
      <c r="AA169" s="122"/>
      <c r="AB169" s="122">
        <v>0</v>
      </c>
    </row>
    <row r="170" spans="1:194" s="116" customFormat="1" x14ac:dyDescent="0.25">
      <c r="A170" s="114" t="s">
        <v>263</v>
      </c>
      <c r="B170" s="115">
        <v>2251151</v>
      </c>
      <c r="C170" s="115">
        <v>2412645</v>
      </c>
      <c r="D170" s="115">
        <v>161494</v>
      </c>
      <c r="E170" s="115">
        <v>234800</v>
      </c>
      <c r="F170" s="115">
        <v>450000</v>
      </c>
      <c r="G170" s="115">
        <v>215200</v>
      </c>
      <c r="H170" s="115">
        <v>0</v>
      </c>
      <c r="I170" s="115">
        <v>0</v>
      </c>
      <c r="J170" s="115">
        <v>0</v>
      </c>
      <c r="K170" s="115">
        <v>0</v>
      </c>
      <c r="L170" s="115">
        <v>0</v>
      </c>
      <c r="M170" s="115">
        <v>0</v>
      </c>
      <c r="N170" s="115">
        <v>0</v>
      </c>
      <c r="O170" s="115">
        <v>0</v>
      </c>
      <c r="P170" s="115">
        <v>0</v>
      </c>
      <c r="Q170" s="115">
        <v>987528</v>
      </c>
      <c r="R170" s="115">
        <v>933822</v>
      </c>
      <c r="S170" s="115">
        <v>-53706</v>
      </c>
      <c r="T170" s="115">
        <v>0</v>
      </c>
      <c r="U170" s="115">
        <v>0</v>
      </c>
      <c r="V170" s="115">
        <v>0</v>
      </c>
      <c r="W170" s="115">
        <v>0</v>
      </c>
      <c r="X170" s="115">
        <v>0</v>
      </c>
      <c r="Y170" s="115">
        <v>0</v>
      </c>
      <c r="Z170" s="115">
        <v>1028823</v>
      </c>
      <c r="AA170" s="115">
        <v>1028823</v>
      </c>
      <c r="AB170" s="115">
        <v>0</v>
      </c>
    </row>
    <row r="171" spans="1:194" s="116" customFormat="1" x14ac:dyDescent="0.25">
      <c r="A171" s="114" t="s">
        <v>127</v>
      </c>
      <c r="B171" s="115">
        <v>2251151</v>
      </c>
      <c r="C171" s="115">
        <v>2412645</v>
      </c>
      <c r="D171" s="115">
        <v>161494</v>
      </c>
      <c r="E171" s="115">
        <v>234800</v>
      </c>
      <c r="F171" s="115">
        <v>450000</v>
      </c>
      <c r="G171" s="115">
        <v>215200</v>
      </c>
      <c r="H171" s="115">
        <v>0</v>
      </c>
      <c r="I171" s="115">
        <v>0</v>
      </c>
      <c r="J171" s="115">
        <v>0</v>
      </c>
      <c r="K171" s="115">
        <v>0</v>
      </c>
      <c r="L171" s="115">
        <v>0</v>
      </c>
      <c r="M171" s="115">
        <v>0</v>
      </c>
      <c r="N171" s="115">
        <v>0</v>
      </c>
      <c r="O171" s="115">
        <v>0</v>
      </c>
      <c r="P171" s="115">
        <v>0</v>
      </c>
      <c r="Q171" s="115">
        <v>987528</v>
      </c>
      <c r="R171" s="115">
        <v>933822</v>
      </c>
      <c r="S171" s="115">
        <v>-53706</v>
      </c>
      <c r="T171" s="115">
        <v>0</v>
      </c>
      <c r="U171" s="115">
        <v>0</v>
      </c>
      <c r="V171" s="115">
        <v>0</v>
      </c>
      <c r="W171" s="115">
        <v>0</v>
      </c>
      <c r="X171" s="115">
        <v>0</v>
      </c>
      <c r="Y171" s="115">
        <v>0</v>
      </c>
      <c r="Z171" s="115">
        <v>1028823</v>
      </c>
      <c r="AA171" s="115">
        <v>1028823</v>
      </c>
      <c r="AB171" s="115">
        <v>0</v>
      </c>
      <c r="AC171" s="113"/>
      <c r="AD171" s="113"/>
      <c r="AE171" s="113"/>
      <c r="AF171" s="113"/>
      <c r="AG171" s="113"/>
      <c r="AH171" s="113"/>
      <c r="AI171" s="113"/>
      <c r="AJ171" s="113"/>
      <c r="AK171" s="113"/>
      <c r="AL171" s="113"/>
      <c r="AM171" s="113"/>
      <c r="AN171" s="113"/>
      <c r="AO171" s="113"/>
      <c r="AP171" s="113"/>
      <c r="AQ171" s="113"/>
      <c r="AR171" s="113"/>
      <c r="AS171" s="113"/>
      <c r="AT171" s="113"/>
      <c r="AU171" s="113"/>
      <c r="AV171" s="113"/>
      <c r="AW171" s="113"/>
      <c r="AX171" s="113"/>
      <c r="AY171" s="113"/>
      <c r="AZ171" s="113"/>
      <c r="BA171" s="113"/>
      <c r="BB171" s="113"/>
      <c r="BC171" s="113"/>
      <c r="BD171" s="113"/>
      <c r="BE171" s="113"/>
      <c r="BF171" s="113"/>
      <c r="BG171" s="113"/>
      <c r="BH171" s="113"/>
      <c r="BI171" s="113"/>
      <c r="BJ171" s="113"/>
      <c r="BK171" s="113"/>
      <c r="BL171" s="113"/>
      <c r="BM171" s="113"/>
      <c r="BN171" s="113"/>
      <c r="BO171" s="113"/>
      <c r="BP171" s="113"/>
      <c r="BQ171" s="113"/>
      <c r="BR171" s="113"/>
      <c r="BS171" s="113"/>
      <c r="BT171" s="113"/>
      <c r="BU171" s="113"/>
      <c r="BV171" s="113"/>
      <c r="BW171" s="113"/>
      <c r="BX171" s="113"/>
      <c r="BY171" s="113"/>
      <c r="BZ171" s="113"/>
      <c r="CA171" s="113"/>
      <c r="CB171" s="113"/>
      <c r="CC171" s="113"/>
      <c r="CD171" s="113"/>
      <c r="CE171" s="113"/>
      <c r="CF171" s="113"/>
      <c r="CG171" s="113"/>
      <c r="CH171" s="113"/>
      <c r="CI171" s="113"/>
      <c r="CJ171" s="113"/>
      <c r="CK171" s="113"/>
      <c r="CL171" s="113"/>
      <c r="CM171" s="113"/>
      <c r="CN171" s="113"/>
      <c r="CO171" s="113"/>
      <c r="CP171" s="113"/>
      <c r="CQ171" s="113"/>
      <c r="CR171" s="113"/>
      <c r="CS171" s="113"/>
      <c r="CT171" s="113"/>
      <c r="CU171" s="113"/>
      <c r="CV171" s="113"/>
      <c r="CW171" s="113"/>
      <c r="CX171" s="113"/>
      <c r="CY171" s="113"/>
      <c r="CZ171" s="113"/>
      <c r="DA171" s="113"/>
      <c r="DB171" s="113"/>
      <c r="DC171" s="113"/>
      <c r="DD171" s="113"/>
      <c r="DE171" s="113"/>
      <c r="DF171" s="113"/>
      <c r="DG171" s="113"/>
      <c r="DH171" s="113"/>
      <c r="DI171" s="113"/>
      <c r="DJ171" s="113"/>
      <c r="DK171" s="113"/>
      <c r="DL171" s="113"/>
      <c r="DM171" s="113"/>
      <c r="DN171" s="113"/>
      <c r="DO171" s="113"/>
      <c r="DP171" s="113"/>
      <c r="DQ171" s="113"/>
      <c r="DR171" s="113"/>
      <c r="DS171" s="113"/>
      <c r="DT171" s="113"/>
      <c r="DU171" s="113"/>
      <c r="DV171" s="113"/>
      <c r="DW171" s="113"/>
      <c r="DX171" s="113"/>
      <c r="DY171" s="113"/>
      <c r="DZ171" s="113"/>
      <c r="EA171" s="113"/>
      <c r="EB171" s="113"/>
      <c r="EC171" s="113"/>
      <c r="ED171" s="113"/>
      <c r="EE171" s="113"/>
      <c r="EF171" s="113"/>
      <c r="EG171" s="113"/>
      <c r="EH171" s="113"/>
      <c r="EI171" s="113"/>
      <c r="EJ171" s="113"/>
      <c r="EK171" s="113"/>
      <c r="EL171" s="113"/>
      <c r="EM171" s="113"/>
      <c r="EN171" s="113"/>
      <c r="EO171" s="113"/>
      <c r="EP171" s="113"/>
      <c r="EQ171" s="113"/>
      <c r="ER171" s="113"/>
      <c r="ES171" s="113"/>
      <c r="ET171" s="113"/>
      <c r="EU171" s="113"/>
      <c r="EV171" s="113"/>
      <c r="EW171" s="113"/>
      <c r="EX171" s="113"/>
      <c r="EY171" s="113"/>
      <c r="EZ171" s="113"/>
      <c r="FA171" s="113"/>
      <c r="FB171" s="113"/>
      <c r="FC171" s="113"/>
      <c r="FD171" s="113"/>
      <c r="FE171" s="113"/>
      <c r="FF171" s="113"/>
      <c r="FG171" s="113"/>
      <c r="FH171" s="113"/>
      <c r="FI171" s="113"/>
      <c r="FJ171" s="113"/>
      <c r="FK171" s="113"/>
      <c r="FL171" s="113"/>
      <c r="FM171" s="113"/>
      <c r="FN171" s="113"/>
      <c r="FO171" s="113"/>
      <c r="FP171" s="113"/>
      <c r="FQ171" s="113"/>
      <c r="FR171" s="113"/>
      <c r="FS171" s="113"/>
      <c r="FT171" s="113"/>
      <c r="FU171" s="113"/>
      <c r="FV171" s="113"/>
      <c r="FW171" s="113"/>
      <c r="FX171" s="113"/>
      <c r="FY171" s="113"/>
      <c r="FZ171" s="113"/>
      <c r="GA171" s="113"/>
      <c r="GB171" s="113"/>
      <c r="GC171" s="113"/>
      <c r="GD171" s="113"/>
      <c r="GE171" s="113"/>
      <c r="GF171" s="113"/>
      <c r="GG171" s="113"/>
      <c r="GH171" s="113"/>
      <c r="GI171" s="113"/>
      <c r="GJ171" s="113"/>
      <c r="GK171" s="113"/>
      <c r="GL171" s="113"/>
    </row>
    <row r="172" spans="1:194" s="116" customFormat="1" ht="31.5" x14ac:dyDescent="0.25">
      <c r="A172" s="121" t="s">
        <v>264</v>
      </c>
      <c r="B172" s="122">
        <v>987528</v>
      </c>
      <c r="C172" s="122">
        <v>933822</v>
      </c>
      <c r="D172" s="122">
        <v>-53706</v>
      </c>
      <c r="E172" s="122"/>
      <c r="F172" s="122"/>
      <c r="G172" s="122">
        <v>0</v>
      </c>
      <c r="H172" s="122"/>
      <c r="I172" s="122"/>
      <c r="J172" s="122">
        <v>0</v>
      </c>
      <c r="K172" s="122"/>
      <c r="L172" s="122"/>
      <c r="M172" s="122">
        <v>0</v>
      </c>
      <c r="N172" s="122"/>
      <c r="O172" s="122"/>
      <c r="P172" s="122">
        <v>0</v>
      </c>
      <c r="Q172" s="122">
        <v>987528</v>
      </c>
      <c r="R172" s="122">
        <v>933822</v>
      </c>
      <c r="S172" s="122">
        <v>-53706</v>
      </c>
      <c r="T172" s="122"/>
      <c r="U172" s="122"/>
      <c r="V172" s="122">
        <v>0</v>
      </c>
      <c r="W172" s="122"/>
      <c r="X172" s="122"/>
      <c r="Y172" s="122">
        <v>0</v>
      </c>
      <c r="Z172" s="122"/>
      <c r="AA172" s="122"/>
      <c r="AB172" s="122">
        <v>0</v>
      </c>
      <c r="FS172" s="113"/>
      <c r="FT172" s="113"/>
      <c r="FU172" s="113"/>
      <c r="FV172" s="113"/>
      <c r="FW172" s="113"/>
      <c r="FX172" s="113"/>
      <c r="FY172" s="113"/>
      <c r="FZ172" s="113"/>
      <c r="GA172" s="113"/>
      <c r="GB172" s="113"/>
      <c r="GC172" s="113"/>
      <c r="GD172" s="113"/>
      <c r="GE172" s="113"/>
      <c r="GF172" s="113"/>
      <c r="GG172" s="113"/>
      <c r="GH172" s="113"/>
      <c r="GI172" s="113"/>
      <c r="GJ172" s="113"/>
      <c r="GK172" s="113"/>
      <c r="GL172" s="113"/>
    </row>
    <row r="173" spans="1:194" s="116" customFormat="1" ht="31.5" x14ac:dyDescent="0.25">
      <c r="A173" s="121" t="s">
        <v>265</v>
      </c>
      <c r="B173" s="122">
        <v>1028823</v>
      </c>
      <c r="C173" s="122">
        <v>1028823</v>
      </c>
      <c r="D173" s="122">
        <v>0</v>
      </c>
      <c r="E173" s="122"/>
      <c r="F173" s="122"/>
      <c r="G173" s="122">
        <v>0</v>
      </c>
      <c r="H173" s="122"/>
      <c r="I173" s="122"/>
      <c r="J173" s="122">
        <v>0</v>
      </c>
      <c r="K173" s="122"/>
      <c r="L173" s="122"/>
      <c r="M173" s="122">
        <v>0</v>
      </c>
      <c r="N173" s="122"/>
      <c r="O173" s="122"/>
      <c r="P173" s="122">
        <v>0</v>
      </c>
      <c r="Q173" s="122"/>
      <c r="R173" s="122"/>
      <c r="S173" s="122">
        <v>0</v>
      </c>
      <c r="T173" s="122"/>
      <c r="U173" s="122"/>
      <c r="V173" s="122">
        <v>0</v>
      </c>
      <c r="W173" s="122"/>
      <c r="X173" s="122"/>
      <c r="Y173" s="122">
        <v>0</v>
      </c>
      <c r="Z173" s="122">
        <v>1028823</v>
      </c>
      <c r="AA173" s="122">
        <v>1028823</v>
      </c>
      <c r="AB173" s="122">
        <v>0</v>
      </c>
      <c r="FS173" s="113"/>
      <c r="FT173" s="113"/>
      <c r="FU173" s="113"/>
      <c r="FV173" s="113"/>
      <c r="FW173" s="113"/>
      <c r="FX173" s="113"/>
      <c r="FY173" s="113"/>
      <c r="FZ173" s="113"/>
      <c r="GA173" s="113"/>
      <c r="GB173" s="113"/>
      <c r="GC173" s="113"/>
      <c r="GD173" s="113"/>
      <c r="GE173" s="113"/>
      <c r="GF173" s="113"/>
      <c r="GG173" s="113"/>
      <c r="GH173" s="113"/>
      <c r="GI173" s="113"/>
      <c r="GJ173" s="113"/>
      <c r="GK173" s="113"/>
      <c r="GL173" s="113"/>
    </row>
    <row r="174" spans="1:194" s="113" customFormat="1" ht="47.25" x14ac:dyDescent="0.25">
      <c r="A174" s="126" t="s">
        <v>266</v>
      </c>
      <c r="B174" s="122">
        <v>50909</v>
      </c>
      <c r="C174" s="122">
        <v>225000</v>
      </c>
      <c r="D174" s="122">
        <v>174091</v>
      </c>
      <c r="E174" s="122">
        <v>50909</v>
      </c>
      <c r="F174" s="122">
        <v>225000</v>
      </c>
      <c r="G174" s="122">
        <v>174091</v>
      </c>
      <c r="H174" s="122"/>
      <c r="I174" s="122"/>
      <c r="J174" s="122">
        <v>0</v>
      </c>
      <c r="K174" s="122"/>
      <c r="L174" s="122"/>
      <c r="M174" s="122">
        <v>0</v>
      </c>
      <c r="N174" s="122"/>
      <c r="O174" s="122"/>
      <c r="P174" s="122">
        <v>0</v>
      </c>
      <c r="Q174" s="122"/>
      <c r="R174" s="122"/>
      <c r="S174" s="122">
        <v>0</v>
      </c>
      <c r="T174" s="122"/>
      <c r="U174" s="122"/>
      <c r="V174" s="122">
        <v>0</v>
      </c>
      <c r="W174" s="122"/>
      <c r="X174" s="122"/>
      <c r="Y174" s="122">
        <v>0</v>
      </c>
      <c r="Z174" s="122"/>
      <c r="AA174" s="122"/>
      <c r="AB174" s="122">
        <v>0</v>
      </c>
      <c r="AC174" s="116"/>
      <c r="AD174" s="116"/>
      <c r="AE174" s="116"/>
      <c r="AF174" s="116"/>
      <c r="AG174" s="116"/>
      <c r="AH174" s="116"/>
      <c r="AI174" s="116"/>
      <c r="AJ174" s="116"/>
      <c r="AK174" s="116"/>
      <c r="AL174" s="116"/>
      <c r="AM174" s="116"/>
      <c r="AN174" s="116"/>
      <c r="AO174" s="116"/>
      <c r="AP174" s="116"/>
      <c r="AQ174" s="116"/>
      <c r="AR174" s="116"/>
      <c r="AS174" s="116"/>
      <c r="AT174" s="116"/>
      <c r="AU174" s="116"/>
      <c r="AV174" s="116"/>
      <c r="AW174" s="116"/>
      <c r="AX174" s="116"/>
      <c r="AY174" s="116"/>
      <c r="AZ174" s="116"/>
      <c r="BA174" s="116"/>
      <c r="BB174" s="116"/>
      <c r="BC174" s="116"/>
      <c r="BD174" s="116"/>
      <c r="BE174" s="116"/>
      <c r="BF174" s="116"/>
      <c r="BG174" s="116"/>
      <c r="BH174" s="116"/>
      <c r="BI174" s="116"/>
      <c r="BJ174" s="116"/>
      <c r="BK174" s="116"/>
      <c r="BL174" s="116"/>
      <c r="BM174" s="116"/>
      <c r="BN174" s="116"/>
      <c r="BO174" s="116"/>
      <c r="BP174" s="116"/>
      <c r="BQ174" s="116"/>
      <c r="BR174" s="116"/>
      <c r="BS174" s="116"/>
      <c r="BT174" s="116"/>
      <c r="BU174" s="116"/>
      <c r="BV174" s="116"/>
      <c r="BW174" s="116"/>
      <c r="BX174" s="116"/>
      <c r="BY174" s="116"/>
      <c r="BZ174" s="116"/>
      <c r="CA174" s="116"/>
      <c r="CB174" s="116"/>
      <c r="CC174" s="116"/>
      <c r="CD174" s="116"/>
      <c r="CE174" s="116"/>
      <c r="CF174" s="116"/>
      <c r="CG174" s="116"/>
      <c r="CH174" s="116"/>
      <c r="CI174" s="116"/>
      <c r="CJ174" s="116"/>
      <c r="CK174" s="116"/>
      <c r="CL174" s="116"/>
      <c r="CM174" s="116"/>
      <c r="CN174" s="116"/>
      <c r="CO174" s="116"/>
      <c r="CP174" s="116"/>
      <c r="CQ174" s="116"/>
      <c r="CR174" s="116"/>
      <c r="CS174" s="116"/>
      <c r="CT174" s="116"/>
      <c r="CU174" s="116"/>
      <c r="CV174" s="116"/>
      <c r="CW174" s="116"/>
      <c r="CX174" s="116"/>
      <c r="CY174" s="116"/>
      <c r="CZ174" s="116"/>
      <c r="DA174" s="116"/>
      <c r="DB174" s="116"/>
      <c r="DC174" s="116"/>
      <c r="DD174" s="116"/>
      <c r="DE174" s="116"/>
      <c r="DF174" s="116"/>
      <c r="DG174" s="116"/>
      <c r="DH174" s="116"/>
      <c r="DI174" s="116"/>
      <c r="DJ174" s="116"/>
      <c r="DK174" s="116"/>
      <c r="DL174" s="116"/>
      <c r="DM174" s="116"/>
      <c r="DN174" s="116"/>
      <c r="DO174" s="116"/>
      <c r="DP174" s="116"/>
      <c r="DQ174" s="116"/>
      <c r="DR174" s="116"/>
      <c r="DS174" s="116"/>
      <c r="DT174" s="116"/>
      <c r="DU174" s="116"/>
      <c r="DV174" s="116"/>
      <c r="DW174" s="116"/>
      <c r="DX174" s="116"/>
      <c r="DY174" s="116"/>
      <c r="DZ174" s="116"/>
      <c r="EA174" s="116"/>
      <c r="EB174" s="116"/>
      <c r="EC174" s="116"/>
      <c r="ED174" s="116"/>
      <c r="EE174" s="116"/>
      <c r="EF174" s="116"/>
      <c r="EG174" s="116"/>
      <c r="EH174" s="116"/>
      <c r="EI174" s="116"/>
      <c r="EJ174" s="116"/>
      <c r="EK174" s="116"/>
      <c r="EL174" s="116"/>
      <c r="EM174" s="116"/>
      <c r="EN174" s="116"/>
      <c r="EO174" s="116"/>
      <c r="EP174" s="116"/>
      <c r="EQ174" s="116"/>
      <c r="ER174" s="116"/>
      <c r="ES174" s="116"/>
      <c r="ET174" s="116"/>
      <c r="EU174" s="116"/>
      <c r="EV174" s="116"/>
      <c r="EW174" s="116"/>
      <c r="EX174" s="116"/>
      <c r="EY174" s="116"/>
      <c r="EZ174" s="116"/>
      <c r="FA174" s="116"/>
      <c r="FB174" s="116"/>
      <c r="FC174" s="116"/>
      <c r="FD174" s="116"/>
      <c r="FE174" s="116"/>
      <c r="FF174" s="116"/>
      <c r="FG174" s="116"/>
      <c r="FH174" s="116"/>
      <c r="FI174" s="116"/>
      <c r="FJ174" s="116"/>
      <c r="FK174" s="116"/>
      <c r="FL174" s="116"/>
      <c r="FM174" s="116"/>
      <c r="FN174" s="116"/>
      <c r="FO174" s="116"/>
      <c r="FP174" s="116"/>
      <c r="FQ174" s="116"/>
      <c r="FR174" s="116"/>
      <c r="FS174" s="116"/>
      <c r="FT174" s="116"/>
      <c r="FU174" s="116"/>
      <c r="FV174" s="116"/>
      <c r="FW174" s="116"/>
      <c r="FX174" s="116"/>
      <c r="FY174" s="116"/>
      <c r="FZ174" s="116"/>
      <c r="GA174" s="116"/>
      <c r="GB174" s="116"/>
      <c r="GC174" s="116"/>
      <c r="GD174" s="116"/>
      <c r="GE174" s="116"/>
      <c r="GF174" s="116"/>
      <c r="GG174" s="116"/>
      <c r="GH174" s="116"/>
      <c r="GI174" s="116"/>
      <c r="GJ174" s="116"/>
      <c r="GK174" s="116"/>
      <c r="GL174" s="116"/>
    </row>
    <row r="175" spans="1:194" s="113" customFormat="1" ht="47.25" x14ac:dyDescent="0.25">
      <c r="A175" s="126" t="s">
        <v>267</v>
      </c>
      <c r="B175" s="122">
        <v>183891</v>
      </c>
      <c r="C175" s="122">
        <v>225000</v>
      </c>
      <c r="D175" s="122">
        <v>41109</v>
      </c>
      <c r="E175" s="122">
        <v>183891</v>
      </c>
      <c r="F175" s="122">
        <v>225000</v>
      </c>
      <c r="G175" s="122">
        <v>41109</v>
      </c>
      <c r="H175" s="122"/>
      <c r="I175" s="122"/>
      <c r="J175" s="122">
        <v>0</v>
      </c>
      <c r="K175" s="122"/>
      <c r="L175" s="122"/>
      <c r="M175" s="122">
        <v>0</v>
      </c>
      <c r="N175" s="122"/>
      <c r="O175" s="122"/>
      <c r="P175" s="122">
        <v>0</v>
      </c>
      <c r="Q175" s="122"/>
      <c r="R175" s="122"/>
      <c r="S175" s="122">
        <v>0</v>
      </c>
      <c r="T175" s="122"/>
      <c r="U175" s="122"/>
      <c r="V175" s="122">
        <v>0</v>
      </c>
      <c r="W175" s="122"/>
      <c r="X175" s="122"/>
      <c r="Y175" s="122">
        <v>0</v>
      </c>
      <c r="Z175" s="122"/>
      <c r="AA175" s="122"/>
      <c r="AB175" s="122">
        <v>0</v>
      </c>
      <c r="AC175" s="116"/>
      <c r="AD175" s="116"/>
      <c r="AE175" s="116"/>
      <c r="AF175" s="116"/>
      <c r="AG175" s="116"/>
      <c r="AH175" s="116"/>
      <c r="AI175" s="116"/>
      <c r="AJ175" s="116"/>
      <c r="AK175" s="116"/>
      <c r="AL175" s="116"/>
      <c r="AM175" s="116"/>
      <c r="AN175" s="116"/>
      <c r="AO175" s="116"/>
      <c r="AP175" s="116"/>
      <c r="AQ175" s="116"/>
      <c r="AR175" s="116"/>
      <c r="AS175" s="116"/>
      <c r="AT175" s="116"/>
      <c r="AU175" s="116"/>
      <c r="AV175" s="116"/>
      <c r="AW175" s="116"/>
      <c r="AX175" s="116"/>
      <c r="AY175" s="116"/>
      <c r="AZ175" s="116"/>
      <c r="BA175" s="116"/>
      <c r="BB175" s="116"/>
      <c r="BC175" s="116"/>
      <c r="BD175" s="116"/>
      <c r="BE175" s="116"/>
      <c r="BF175" s="116"/>
      <c r="BG175" s="116"/>
      <c r="BH175" s="116"/>
      <c r="BI175" s="116"/>
      <c r="BJ175" s="116"/>
      <c r="BK175" s="116"/>
      <c r="BL175" s="116"/>
      <c r="BM175" s="116"/>
      <c r="BN175" s="116"/>
      <c r="BO175" s="116"/>
      <c r="BP175" s="116"/>
      <c r="BQ175" s="116"/>
      <c r="BR175" s="116"/>
      <c r="BS175" s="116"/>
      <c r="BT175" s="116"/>
      <c r="BU175" s="116"/>
      <c r="BV175" s="116"/>
      <c r="BW175" s="116"/>
      <c r="BX175" s="116"/>
      <c r="BY175" s="116"/>
      <c r="BZ175" s="116"/>
      <c r="CA175" s="116"/>
      <c r="CB175" s="116"/>
      <c r="CC175" s="116"/>
      <c r="CD175" s="116"/>
      <c r="CE175" s="116"/>
      <c r="CF175" s="116"/>
      <c r="CG175" s="116"/>
      <c r="CH175" s="116"/>
      <c r="CI175" s="116"/>
      <c r="CJ175" s="116"/>
      <c r="CK175" s="116"/>
      <c r="CL175" s="116"/>
      <c r="CM175" s="116"/>
      <c r="CN175" s="116"/>
      <c r="CO175" s="116"/>
      <c r="CP175" s="116"/>
      <c r="CQ175" s="116"/>
      <c r="CR175" s="116"/>
      <c r="CS175" s="116"/>
      <c r="CT175" s="116"/>
      <c r="CU175" s="116"/>
      <c r="CV175" s="116"/>
      <c r="CW175" s="116"/>
      <c r="CX175" s="116"/>
      <c r="CY175" s="116"/>
      <c r="CZ175" s="116"/>
      <c r="DA175" s="116"/>
      <c r="DB175" s="116"/>
      <c r="DC175" s="116"/>
      <c r="DD175" s="116"/>
      <c r="DE175" s="116"/>
      <c r="DF175" s="116"/>
      <c r="DG175" s="116"/>
      <c r="DH175" s="116"/>
      <c r="DI175" s="116"/>
      <c r="DJ175" s="116"/>
      <c r="DK175" s="116"/>
      <c r="DL175" s="116"/>
      <c r="DM175" s="116"/>
      <c r="DN175" s="116"/>
      <c r="DO175" s="116"/>
      <c r="DP175" s="116"/>
      <c r="DQ175" s="116"/>
      <c r="DR175" s="116"/>
      <c r="DS175" s="116"/>
      <c r="DT175" s="116"/>
      <c r="DU175" s="116"/>
      <c r="DV175" s="116"/>
      <c r="DW175" s="116"/>
      <c r="DX175" s="116"/>
      <c r="DY175" s="116"/>
      <c r="DZ175" s="116"/>
      <c r="EA175" s="116"/>
      <c r="EB175" s="116"/>
      <c r="EC175" s="116"/>
      <c r="ED175" s="116"/>
      <c r="EE175" s="116"/>
      <c r="EF175" s="116"/>
      <c r="EG175" s="116"/>
      <c r="EH175" s="116"/>
      <c r="EI175" s="116"/>
      <c r="EJ175" s="116"/>
      <c r="EK175" s="116"/>
      <c r="EL175" s="116"/>
      <c r="EM175" s="116"/>
      <c r="EN175" s="116"/>
      <c r="EO175" s="116"/>
      <c r="EP175" s="116"/>
      <c r="EQ175" s="116"/>
      <c r="ER175" s="116"/>
      <c r="ES175" s="116"/>
      <c r="ET175" s="116"/>
      <c r="EU175" s="116"/>
      <c r="EV175" s="116"/>
      <c r="EW175" s="116"/>
      <c r="EX175" s="116"/>
      <c r="EY175" s="116"/>
      <c r="EZ175" s="116"/>
      <c r="FA175" s="116"/>
      <c r="FB175" s="116"/>
      <c r="FC175" s="116"/>
      <c r="FD175" s="116"/>
      <c r="FE175" s="116"/>
      <c r="FF175" s="116"/>
      <c r="FG175" s="116"/>
      <c r="FH175" s="116"/>
      <c r="FI175" s="116"/>
      <c r="FJ175" s="116"/>
      <c r="FK175" s="116"/>
      <c r="FL175" s="116"/>
      <c r="FM175" s="116"/>
      <c r="FN175" s="116"/>
      <c r="FO175" s="116"/>
      <c r="FP175" s="116"/>
      <c r="FQ175" s="116"/>
      <c r="FR175" s="116"/>
      <c r="FS175" s="116"/>
      <c r="FT175" s="116"/>
      <c r="FU175" s="116"/>
      <c r="FV175" s="116"/>
      <c r="FW175" s="116"/>
      <c r="FX175" s="116"/>
      <c r="FY175" s="116"/>
      <c r="FZ175" s="116"/>
      <c r="GA175" s="116"/>
      <c r="GB175" s="116"/>
      <c r="GC175" s="116"/>
      <c r="GD175" s="116"/>
      <c r="GE175" s="116"/>
      <c r="GF175" s="116"/>
      <c r="GG175" s="116"/>
      <c r="GH175" s="116"/>
      <c r="GI175" s="116"/>
      <c r="GJ175" s="116"/>
      <c r="GK175" s="116"/>
      <c r="GL175" s="116"/>
    </row>
    <row r="176" spans="1:194" s="116" customFormat="1" x14ac:dyDescent="0.25">
      <c r="A176" s="114" t="s">
        <v>268</v>
      </c>
      <c r="B176" s="115">
        <v>22048789</v>
      </c>
      <c r="C176" s="115">
        <v>22268656</v>
      </c>
      <c r="D176" s="115">
        <v>219867</v>
      </c>
      <c r="E176" s="115">
        <v>912300</v>
      </c>
      <c r="F176" s="115">
        <v>1092300</v>
      </c>
      <c r="G176" s="115">
        <v>180000</v>
      </c>
      <c r="H176" s="115">
        <v>13320</v>
      </c>
      <c r="I176" s="115">
        <v>13320</v>
      </c>
      <c r="J176" s="115">
        <v>0</v>
      </c>
      <c r="K176" s="115">
        <v>1774459</v>
      </c>
      <c r="L176" s="115">
        <v>1692519</v>
      </c>
      <c r="M176" s="115">
        <v>-81940</v>
      </c>
      <c r="N176" s="115">
        <v>185876</v>
      </c>
      <c r="O176" s="115">
        <v>194462</v>
      </c>
      <c r="P176" s="115">
        <v>8586</v>
      </c>
      <c r="Q176" s="115">
        <v>3729989</v>
      </c>
      <c r="R176" s="115">
        <v>3835323</v>
      </c>
      <c r="S176" s="115">
        <v>105334</v>
      </c>
      <c r="T176" s="115">
        <v>19549</v>
      </c>
      <c r="U176" s="115">
        <v>34749</v>
      </c>
      <c r="V176" s="115">
        <v>15200</v>
      </c>
      <c r="W176" s="115">
        <v>3082341</v>
      </c>
      <c r="X176" s="115">
        <v>3082341</v>
      </c>
      <c r="Y176" s="115">
        <v>0</v>
      </c>
      <c r="Z176" s="115">
        <v>12330955</v>
      </c>
      <c r="AA176" s="115">
        <v>12323642</v>
      </c>
      <c r="AB176" s="115">
        <v>-7313</v>
      </c>
    </row>
    <row r="177" spans="1:194" s="116" customFormat="1" x14ac:dyDescent="0.25">
      <c r="A177" s="114" t="s">
        <v>126</v>
      </c>
      <c r="B177" s="115">
        <v>216724</v>
      </c>
      <c r="C177" s="115">
        <v>227990</v>
      </c>
      <c r="D177" s="115">
        <v>11266</v>
      </c>
      <c r="E177" s="115">
        <v>0</v>
      </c>
      <c r="F177" s="115">
        <v>0</v>
      </c>
      <c r="G177" s="115">
        <v>0</v>
      </c>
      <c r="H177" s="115">
        <v>0</v>
      </c>
      <c r="I177" s="115">
        <v>0</v>
      </c>
      <c r="J177" s="115">
        <v>0</v>
      </c>
      <c r="K177" s="115">
        <v>216724</v>
      </c>
      <c r="L177" s="115">
        <v>227990</v>
      </c>
      <c r="M177" s="115">
        <v>11266</v>
      </c>
      <c r="N177" s="115">
        <v>0</v>
      </c>
      <c r="O177" s="115">
        <v>0</v>
      </c>
      <c r="P177" s="115">
        <v>0</v>
      </c>
      <c r="Q177" s="115">
        <v>0</v>
      </c>
      <c r="R177" s="115">
        <v>0</v>
      </c>
      <c r="S177" s="115">
        <v>0</v>
      </c>
      <c r="T177" s="115">
        <v>0</v>
      </c>
      <c r="U177" s="115">
        <v>0</v>
      </c>
      <c r="V177" s="115">
        <v>0</v>
      </c>
      <c r="W177" s="115">
        <v>0</v>
      </c>
      <c r="X177" s="115">
        <v>0</v>
      </c>
      <c r="Y177" s="115">
        <v>0</v>
      </c>
      <c r="Z177" s="115">
        <v>0</v>
      </c>
      <c r="AA177" s="115">
        <v>0</v>
      </c>
      <c r="AB177" s="115">
        <v>0</v>
      </c>
    </row>
    <row r="178" spans="1:194" s="116" customFormat="1" x14ac:dyDescent="0.25">
      <c r="A178" s="114" t="s">
        <v>269</v>
      </c>
      <c r="B178" s="115">
        <v>74789</v>
      </c>
      <c r="C178" s="115">
        <v>76055</v>
      </c>
      <c r="D178" s="115">
        <v>1266</v>
      </c>
      <c r="E178" s="115">
        <v>0</v>
      </c>
      <c r="F178" s="115">
        <v>0</v>
      </c>
      <c r="G178" s="115">
        <v>0</v>
      </c>
      <c r="H178" s="115">
        <v>0</v>
      </c>
      <c r="I178" s="115">
        <v>0</v>
      </c>
      <c r="J178" s="115">
        <v>0</v>
      </c>
      <c r="K178" s="115">
        <v>74789</v>
      </c>
      <c r="L178" s="115">
        <v>76055</v>
      </c>
      <c r="M178" s="115">
        <v>1266</v>
      </c>
      <c r="N178" s="115">
        <v>0</v>
      </c>
      <c r="O178" s="115">
        <v>0</v>
      </c>
      <c r="P178" s="115">
        <v>0</v>
      </c>
      <c r="Q178" s="115">
        <v>0</v>
      </c>
      <c r="R178" s="115">
        <v>0</v>
      </c>
      <c r="S178" s="115">
        <v>0</v>
      </c>
      <c r="T178" s="115">
        <v>0</v>
      </c>
      <c r="U178" s="115">
        <v>0</v>
      </c>
      <c r="V178" s="115">
        <v>0</v>
      </c>
      <c r="W178" s="115">
        <v>0</v>
      </c>
      <c r="X178" s="115">
        <v>0</v>
      </c>
      <c r="Y178" s="115">
        <v>0</v>
      </c>
      <c r="Z178" s="115">
        <v>0</v>
      </c>
      <c r="AA178" s="115">
        <v>0</v>
      </c>
      <c r="AB178" s="115">
        <v>0</v>
      </c>
    </row>
    <row r="179" spans="1:194" s="116" customFormat="1" x14ac:dyDescent="0.25">
      <c r="A179" s="121" t="s">
        <v>270</v>
      </c>
      <c r="B179" s="122">
        <v>70000</v>
      </c>
      <c r="C179" s="122">
        <v>70000</v>
      </c>
      <c r="D179" s="122">
        <v>0</v>
      </c>
      <c r="E179" s="122"/>
      <c r="F179" s="122"/>
      <c r="G179" s="122">
        <v>0</v>
      </c>
      <c r="H179" s="122"/>
      <c r="I179" s="122"/>
      <c r="J179" s="122">
        <v>0</v>
      </c>
      <c r="K179" s="122">
        <v>70000</v>
      </c>
      <c r="L179" s="122">
        <v>70000</v>
      </c>
      <c r="M179" s="122">
        <v>0</v>
      </c>
      <c r="N179" s="122"/>
      <c r="O179" s="122"/>
      <c r="P179" s="122">
        <v>0</v>
      </c>
      <c r="Q179" s="122"/>
      <c r="R179" s="122"/>
      <c r="S179" s="122">
        <v>0</v>
      </c>
      <c r="T179" s="122"/>
      <c r="U179" s="122"/>
      <c r="V179" s="122">
        <v>0</v>
      </c>
      <c r="W179" s="122"/>
      <c r="X179" s="122"/>
      <c r="Y179" s="122">
        <v>0</v>
      </c>
      <c r="Z179" s="122"/>
      <c r="AA179" s="122"/>
      <c r="AB179" s="122">
        <v>0</v>
      </c>
    </row>
    <row r="180" spans="1:194" s="116" customFormat="1" x14ac:dyDescent="0.25">
      <c r="A180" s="121" t="s">
        <v>271</v>
      </c>
      <c r="B180" s="122">
        <v>0</v>
      </c>
      <c r="C180" s="122">
        <v>1266</v>
      </c>
      <c r="D180" s="122">
        <v>1266</v>
      </c>
      <c r="E180" s="122"/>
      <c r="F180" s="122"/>
      <c r="G180" s="122">
        <v>0</v>
      </c>
      <c r="H180" s="122"/>
      <c r="I180" s="122"/>
      <c r="J180" s="122">
        <v>0</v>
      </c>
      <c r="K180" s="122">
        <v>0</v>
      </c>
      <c r="L180" s="122">
        <v>1266</v>
      </c>
      <c r="M180" s="122">
        <v>1266</v>
      </c>
      <c r="N180" s="122"/>
      <c r="O180" s="122"/>
      <c r="P180" s="122">
        <v>0</v>
      </c>
      <c r="Q180" s="122"/>
      <c r="R180" s="122"/>
      <c r="S180" s="122">
        <v>0</v>
      </c>
      <c r="T180" s="122"/>
      <c r="U180" s="122"/>
      <c r="V180" s="122">
        <v>0</v>
      </c>
      <c r="W180" s="122"/>
      <c r="X180" s="122"/>
      <c r="Y180" s="122">
        <v>0</v>
      </c>
      <c r="Z180" s="122"/>
      <c r="AA180" s="122"/>
      <c r="AB180" s="122">
        <v>0</v>
      </c>
    </row>
    <row r="181" spans="1:194" s="116" customFormat="1" x14ac:dyDescent="0.25">
      <c r="A181" s="121" t="s">
        <v>272</v>
      </c>
      <c r="B181" s="122">
        <v>2657</v>
      </c>
      <c r="C181" s="122">
        <v>2657</v>
      </c>
      <c r="D181" s="122">
        <v>0</v>
      </c>
      <c r="E181" s="122"/>
      <c r="F181" s="122"/>
      <c r="G181" s="122">
        <v>0</v>
      </c>
      <c r="H181" s="122"/>
      <c r="I181" s="122"/>
      <c r="J181" s="122">
        <v>0</v>
      </c>
      <c r="K181" s="122">
        <v>2657</v>
      </c>
      <c r="L181" s="122">
        <v>2657</v>
      </c>
      <c r="M181" s="122">
        <v>0</v>
      </c>
      <c r="N181" s="122"/>
      <c r="O181" s="122"/>
      <c r="P181" s="122">
        <v>0</v>
      </c>
      <c r="Q181" s="122"/>
      <c r="R181" s="122"/>
      <c r="S181" s="122">
        <v>0</v>
      </c>
      <c r="T181" s="122"/>
      <c r="U181" s="122"/>
      <c r="V181" s="122">
        <v>0</v>
      </c>
      <c r="W181" s="122"/>
      <c r="X181" s="122"/>
      <c r="Y181" s="122">
        <v>0</v>
      </c>
      <c r="Z181" s="122"/>
      <c r="AA181" s="122"/>
      <c r="AB181" s="122">
        <v>0</v>
      </c>
    </row>
    <row r="182" spans="1:194" s="116" customFormat="1" x14ac:dyDescent="0.25">
      <c r="A182" s="121" t="s">
        <v>273</v>
      </c>
      <c r="B182" s="122">
        <v>1370</v>
      </c>
      <c r="C182" s="122">
        <v>1370</v>
      </c>
      <c r="D182" s="122">
        <v>0</v>
      </c>
      <c r="E182" s="122"/>
      <c r="F182" s="122"/>
      <c r="G182" s="122">
        <v>0</v>
      </c>
      <c r="H182" s="122"/>
      <c r="I182" s="122"/>
      <c r="J182" s="122">
        <v>0</v>
      </c>
      <c r="K182" s="122">
        <v>1370</v>
      </c>
      <c r="L182" s="122">
        <v>1370</v>
      </c>
      <c r="M182" s="122">
        <v>0</v>
      </c>
      <c r="N182" s="122"/>
      <c r="O182" s="122"/>
      <c r="P182" s="122">
        <v>0</v>
      </c>
      <c r="Q182" s="122"/>
      <c r="R182" s="122"/>
      <c r="S182" s="122">
        <v>0</v>
      </c>
      <c r="T182" s="122"/>
      <c r="U182" s="122"/>
      <c r="V182" s="122">
        <v>0</v>
      </c>
      <c r="W182" s="122"/>
      <c r="X182" s="122"/>
      <c r="Y182" s="122">
        <v>0</v>
      </c>
      <c r="Z182" s="122"/>
      <c r="AA182" s="122"/>
      <c r="AB182" s="122">
        <v>0</v>
      </c>
    </row>
    <row r="183" spans="1:194" s="116" customFormat="1" x14ac:dyDescent="0.25">
      <c r="A183" s="121" t="s">
        <v>274</v>
      </c>
      <c r="B183" s="122">
        <v>762</v>
      </c>
      <c r="C183" s="122">
        <v>762</v>
      </c>
      <c r="D183" s="122">
        <v>0</v>
      </c>
      <c r="E183" s="122"/>
      <c r="F183" s="122"/>
      <c r="G183" s="122">
        <v>0</v>
      </c>
      <c r="H183" s="122"/>
      <c r="I183" s="122"/>
      <c r="J183" s="122">
        <v>0</v>
      </c>
      <c r="K183" s="122">
        <v>762</v>
      </c>
      <c r="L183" s="122">
        <v>762</v>
      </c>
      <c r="M183" s="122">
        <v>0</v>
      </c>
      <c r="N183" s="122"/>
      <c r="O183" s="122"/>
      <c r="P183" s="122">
        <v>0</v>
      </c>
      <c r="Q183" s="122"/>
      <c r="R183" s="122"/>
      <c r="S183" s="122">
        <v>0</v>
      </c>
      <c r="T183" s="122"/>
      <c r="U183" s="122"/>
      <c r="V183" s="122">
        <v>0</v>
      </c>
      <c r="W183" s="122"/>
      <c r="X183" s="122"/>
      <c r="Y183" s="122">
        <v>0</v>
      </c>
      <c r="Z183" s="122"/>
      <c r="AA183" s="122"/>
      <c r="AB183" s="122">
        <v>0</v>
      </c>
    </row>
    <row r="184" spans="1:194" s="113" customFormat="1" x14ac:dyDescent="0.25">
      <c r="A184" s="114" t="s">
        <v>275</v>
      </c>
      <c r="B184" s="115">
        <v>44144</v>
      </c>
      <c r="C184" s="115">
        <v>44144</v>
      </c>
      <c r="D184" s="115">
        <v>0</v>
      </c>
      <c r="E184" s="115">
        <v>0</v>
      </c>
      <c r="F184" s="115">
        <v>0</v>
      </c>
      <c r="G184" s="115">
        <v>0</v>
      </c>
      <c r="H184" s="115">
        <v>0</v>
      </c>
      <c r="I184" s="115">
        <v>0</v>
      </c>
      <c r="J184" s="115">
        <v>0</v>
      </c>
      <c r="K184" s="115">
        <v>44144</v>
      </c>
      <c r="L184" s="115">
        <v>44144</v>
      </c>
      <c r="M184" s="115">
        <v>0</v>
      </c>
      <c r="N184" s="115">
        <v>0</v>
      </c>
      <c r="O184" s="115">
        <v>0</v>
      </c>
      <c r="P184" s="115">
        <v>0</v>
      </c>
      <c r="Q184" s="115">
        <v>0</v>
      </c>
      <c r="R184" s="115">
        <v>0</v>
      </c>
      <c r="S184" s="115">
        <v>0</v>
      </c>
      <c r="T184" s="115">
        <v>0</v>
      </c>
      <c r="U184" s="115">
        <v>0</v>
      </c>
      <c r="V184" s="115">
        <v>0</v>
      </c>
      <c r="W184" s="115">
        <v>0</v>
      </c>
      <c r="X184" s="115">
        <v>0</v>
      </c>
      <c r="Y184" s="115">
        <v>0</v>
      </c>
      <c r="Z184" s="115">
        <v>0</v>
      </c>
      <c r="AA184" s="115">
        <v>0</v>
      </c>
      <c r="AB184" s="115">
        <v>0</v>
      </c>
      <c r="AC184" s="116"/>
      <c r="AD184" s="116"/>
      <c r="AE184" s="116"/>
      <c r="AF184" s="116"/>
      <c r="AG184" s="116"/>
      <c r="AH184" s="116"/>
      <c r="AI184" s="116"/>
      <c r="AJ184" s="116"/>
      <c r="AK184" s="116"/>
      <c r="AL184" s="116"/>
      <c r="AM184" s="116"/>
      <c r="AN184" s="116"/>
      <c r="AO184" s="116"/>
      <c r="AP184" s="116"/>
      <c r="AQ184" s="116"/>
      <c r="AR184" s="116"/>
      <c r="AS184" s="116"/>
      <c r="AT184" s="116"/>
      <c r="AU184" s="116"/>
      <c r="AV184" s="116"/>
      <c r="AW184" s="116"/>
      <c r="AX184" s="116"/>
      <c r="AY184" s="116"/>
      <c r="AZ184" s="116"/>
      <c r="BA184" s="116"/>
      <c r="BB184" s="116"/>
      <c r="BC184" s="116"/>
      <c r="BD184" s="116"/>
      <c r="BE184" s="116"/>
      <c r="BF184" s="116"/>
      <c r="BG184" s="116"/>
      <c r="BH184" s="116"/>
      <c r="BI184" s="116"/>
      <c r="BJ184" s="116"/>
      <c r="BK184" s="116"/>
      <c r="BL184" s="116"/>
      <c r="BM184" s="116"/>
      <c r="BN184" s="116"/>
      <c r="BO184" s="116"/>
      <c r="BP184" s="116"/>
      <c r="BQ184" s="116"/>
      <c r="BR184" s="116"/>
      <c r="BS184" s="116"/>
      <c r="BT184" s="116"/>
      <c r="BU184" s="116"/>
      <c r="BV184" s="116"/>
      <c r="BW184" s="116"/>
      <c r="BX184" s="116"/>
      <c r="BY184" s="116"/>
      <c r="BZ184" s="116"/>
      <c r="CA184" s="116"/>
      <c r="CB184" s="116"/>
      <c r="CC184" s="116"/>
      <c r="CD184" s="116"/>
      <c r="CE184" s="116"/>
      <c r="CF184" s="116"/>
      <c r="CG184" s="116"/>
      <c r="CH184" s="116"/>
      <c r="CI184" s="116"/>
      <c r="CJ184" s="116"/>
      <c r="CK184" s="116"/>
      <c r="CL184" s="116"/>
      <c r="CM184" s="116"/>
      <c r="CN184" s="116"/>
      <c r="CO184" s="116"/>
      <c r="CP184" s="116"/>
      <c r="CQ184" s="116"/>
      <c r="CR184" s="116"/>
      <c r="CS184" s="116"/>
      <c r="CT184" s="116"/>
      <c r="CU184" s="116"/>
      <c r="CV184" s="116"/>
      <c r="CW184" s="116"/>
      <c r="CX184" s="116"/>
      <c r="CY184" s="116"/>
      <c r="CZ184" s="116"/>
      <c r="DA184" s="116"/>
      <c r="DB184" s="116"/>
      <c r="DC184" s="116"/>
      <c r="DD184" s="116"/>
      <c r="DE184" s="116"/>
      <c r="DF184" s="116"/>
      <c r="DG184" s="116"/>
      <c r="DH184" s="116"/>
      <c r="DI184" s="116"/>
      <c r="DJ184" s="116"/>
      <c r="DK184" s="116"/>
      <c r="DL184" s="116"/>
      <c r="DM184" s="116"/>
      <c r="DN184" s="116"/>
      <c r="DO184" s="116"/>
      <c r="DP184" s="116"/>
      <c r="DQ184" s="116"/>
      <c r="DR184" s="116"/>
      <c r="DS184" s="116"/>
      <c r="DT184" s="116"/>
      <c r="DU184" s="116"/>
      <c r="DV184" s="116"/>
      <c r="DW184" s="116"/>
      <c r="DX184" s="116"/>
      <c r="DY184" s="116"/>
      <c r="DZ184" s="116"/>
      <c r="EA184" s="116"/>
      <c r="EB184" s="116"/>
      <c r="EC184" s="116"/>
      <c r="ED184" s="116"/>
      <c r="EE184" s="116"/>
      <c r="EF184" s="116"/>
      <c r="EG184" s="116"/>
      <c r="EH184" s="116"/>
      <c r="EI184" s="116"/>
      <c r="EJ184" s="116"/>
      <c r="EK184" s="116"/>
      <c r="EL184" s="116"/>
      <c r="EM184" s="116"/>
      <c r="EN184" s="116"/>
      <c r="EO184" s="116"/>
      <c r="EP184" s="116"/>
      <c r="EQ184" s="116"/>
      <c r="ER184" s="116"/>
      <c r="ES184" s="116"/>
      <c r="ET184" s="116"/>
      <c r="EU184" s="116"/>
      <c r="EV184" s="116"/>
      <c r="EW184" s="116"/>
      <c r="EX184" s="116"/>
      <c r="EY184" s="116"/>
      <c r="EZ184" s="116"/>
      <c r="FA184" s="116"/>
      <c r="FB184" s="116"/>
      <c r="FC184" s="116"/>
      <c r="FD184" s="116"/>
      <c r="FE184" s="116"/>
      <c r="FF184" s="116"/>
      <c r="FG184" s="116"/>
      <c r="FH184" s="116"/>
      <c r="FI184" s="116"/>
      <c r="FJ184" s="116"/>
      <c r="FK184" s="116"/>
      <c r="FL184" s="116"/>
      <c r="FM184" s="116"/>
      <c r="FN184" s="116"/>
      <c r="FO184" s="116"/>
      <c r="FP184" s="116"/>
      <c r="FQ184" s="116"/>
      <c r="FR184" s="116"/>
      <c r="FS184" s="116"/>
      <c r="FT184" s="116"/>
      <c r="FU184" s="116"/>
      <c r="FV184" s="116"/>
      <c r="FW184" s="116"/>
      <c r="FX184" s="116"/>
      <c r="FY184" s="116"/>
      <c r="FZ184" s="116"/>
      <c r="GA184" s="116"/>
      <c r="GB184" s="116"/>
      <c r="GC184" s="116"/>
      <c r="GD184" s="116"/>
      <c r="GE184" s="116"/>
      <c r="GF184" s="116"/>
      <c r="GG184" s="116"/>
      <c r="GH184" s="116"/>
      <c r="GI184" s="116"/>
      <c r="GJ184" s="116"/>
      <c r="GK184" s="116"/>
      <c r="GL184" s="116"/>
    </row>
    <row r="185" spans="1:194" s="116" customFormat="1" ht="31.5" x14ac:dyDescent="0.25">
      <c r="A185" s="126" t="s">
        <v>276</v>
      </c>
      <c r="B185" s="122">
        <v>44144</v>
      </c>
      <c r="C185" s="122">
        <v>44144</v>
      </c>
      <c r="D185" s="122">
        <v>0</v>
      </c>
      <c r="E185" s="122"/>
      <c r="F185" s="122"/>
      <c r="G185" s="122">
        <v>0</v>
      </c>
      <c r="H185" s="122"/>
      <c r="I185" s="122"/>
      <c r="J185" s="122">
        <v>0</v>
      </c>
      <c r="K185" s="122">
        <v>44144</v>
      </c>
      <c r="L185" s="122">
        <v>44144</v>
      </c>
      <c r="M185" s="122">
        <v>0</v>
      </c>
      <c r="N185" s="122"/>
      <c r="O185" s="122"/>
      <c r="P185" s="122">
        <v>0</v>
      </c>
      <c r="Q185" s="122"/>
      <c r="R185" s="122"/>
      <c r="S185" s="122">
        <v>0</v>
      </c>
      <c r="T185" s="122"/>
      <c r="U185" s="122"/>
      <c r="V185" s="122">
        <v>0</v>
      </c>
      <c r="W185" s="122"/>
      <c r="X185" s="122"/>
      <c r="Y185" s="122">
        <v>0</v>
      </c>
      <c r="Z185" s="122"/>
      <c r="AA185" s="122"/>
      <c r="AB185" s="122">
        <v>0</v>
      </c>
      <c r="FS185" s="113"/>
      <c r="FT185" s="113"/>
      <c r="FU185" s="113"/>
      <c r="FV185" s="113"/>
      <c r="FW185" s="113"/>
      <c r="FX185" s="113"/>
      <c r="FY185" s="113"/>
      <c r="FZ185" s="113"/>
      <c r="GA185" s="113"/>
      <c r="GB185" s="113"/>
      <c r="GC185" s="113"/>
      <c r="GD185" s="113"/>
      <c r="GE185" s="113"/>
      <c r="GF185" s="113"/>
      <c r="GG185" s="113"/>
      <c r="GH185" s="113"/>
      <c r="GI185" s="113"/>
      <c r="GJ185" s="113"/>
      <c r="GK185" s="113"/>
      <c r="GL185" s="113"/>
    </row>
    <row r="186" spans="1:194" s="116" customFormat="1" x14ac:dyDescent="0.25">
      <c r="A186" s="114" t="s">
        <v>277</v>
      </c>
      <c r="B186" s="115">
        <v>31531</v>
      </c>
      <c r="C186" s="115">
        <v>41531</v>
      </c>
      <c r="D186" s="115">
        <v>10000</v>
      </c>
      <c r="E186" s="115">
        <v>0</v>
      </c>
      <c r="F186" s="115">
        <v>0</v>
      </c>
      <c r="G186" s="115">
        <v>0</v>
      </c>
      <c r="H186" s="115">
        <v>0</v>
      </c>
      <c r="I186" s="115">
        <v>0</v>
      </c>
      <c r="J186" s="115">
        <v>0</v>
      </c>
      <c r="K186" s="115">
        <v>31531</v>
      </c>
      <c r="L186" s="115">
        <v>41531</v>
      </c>
      <c r="M186" s="115">
        <v>10000</v>
      </c>
      <c r="N186" s="115">
        <v>0</v>
      </c>
      <c r="O186" s="115">
        <v>0</v>
      </c>
      <c r="P186" s="115">
        <v>0</v>
      </c>
      <c r="Q186" s="115">
        <v>0</v>
      </c>
      <c r="R186" s="115">
        <v>0</v>
      </c>
      <c r="S186" s="115">
        <v>0</v>
      </c>
      <c r="T186" s="115">
        <v>0</v>
      </c>
      <c r="U186" s="115">
        <v>0</v>
      </c>
      <c r="V186" s="115">
        <v>0</v>
      </c>
      <c r="W186" s="115">
        <v>0</v>
      </c>
      <c r="X186" s="115">
        <v>0</v>
      </c>
      <c r="Y186" s="115">
        <v>0</v>
      </c>
      <c r="Z186" s="115">
        <v>0</v>
      </c>
      <c r="AA186" s="115">
        <v>0</v>
      </c>
      <c r="AB186" s="115">
        <v>0</v>
      </c>
    </row>
    <row r="187" spans="1:194" s="116" customFormat="1" x14ac:dyDescent="0.25">
      <c r="A187" s="129" t="s">
        <v>278</v>
      </c>
      <c r="B187" s="122">
        <v>12000</v>
      </c>
      <c r="C187" s="122">
        <v>12000</v>
      </c>
      <c r="D187" s="122">
        <v>0</v>
      </c>
      <c r="E187" s="122"/>
      <c r="F187" s="122"/>
      <c r="G187" s="122">
        <v>0</v>
      </c>
      <c r="H187" s="122"/>
      <c r="I187" s="122"/>
      <c r="J187" s="122">
        <v>0</v>
      </c>
      <c r="K187" s="122">
        <v>12000</v>
      </c>
      <c r="L187" s="122">
        <v>12000</v>
      </c>
      <c r="M187" s="122">
        <v>0</v>
      </c>
      <c r="N187" s="122"/>
      <c r="O187" s="122"/>
      <c r="P187" s="122">
        <v>0</v>
      </c>
      <c r="Q187" s="122"/>
      <c r="R187" s="122"/>
      <c r="S187" s="122">
        <v>0</v>
      </c>
      <c r="T187" s="122"/>
      <c r="U187" s="122"/>
      <c r="V187" s="122">
        <v>0</v>
      </c>
      <c r="W187" s="122"/>
      <c r="X187" s="122"/>
      <c r="Y187" s="122">
        <v>0</v>
      </c>
      <c r="Z187" s="122"/>
      <c r="AA187" s="122"/>
      <c r="AB187" s="122">
        <v>0</v>
      </c>
    </row>
    <row r="188" spans="1:194" s="116" customFormat="1" ht="31.5" x14ac:dyDescent="0.25">
      <c r="A188" s="129" t="s">
        <v>279</v>
      </c>
      <c r="B188" s="122">
        <v>0</v>
      </c>
      <c r="C188" s="122">
        <v>10000</v>
      </c>
      <c r="D188" s="122">
        <v>10000</v>
      </c>
      <c r="E188" s="122"/>
      <c r="F188" s="122"/>
      <c r="G188" s="122">
        <v>0</v>
      </c>
      <c r="H188" s="122"/>
      <c r="I188" s="122"/>
      <c r="J188" s="122">
        <v>0</v>
      </c>
      <c r="K188" s="122">
        <v>0</v>
      </c>
      <c r="L188" s="122">
        <v>10000</v>
      </c>
      <c r="M188" s="122">
        <v>10000</v>
      </c>
      <c r="N188" s="122"/>
      <c r="O188" s="122"/>
      <c r="P188" s="122">
        <v>0</v>
      </c>
      <c r="Q188" s="122"/>
      <c r="R188" s="122"/>
      <c r="S188" s="122">
        <v>0</v>
      </c>
      <c r="T188" s="122"/>
      <c r="U188" s="122"/>
      <c r="V188" s="122">
        <v>0</v>
      </c>
      <c r="W188" s="122"/>
      <c r="X188" s="122"/>
      <c r="Y188" s="122">
        <v>0</v>
      </c>
      <c r="Z188" s="122"/>
      <c r="AA188" s="122"/>
      <c r="AB188" s="122">
        <v>0</v>
      </c>
    </row>
    <row r="189" spans="1:194" s="116" customFormat="1" x14ac:dyDescent="0.25">
      <c r="A189" s="121" t="s">
        <v>280</v>
      </c>
      <c r="B189" s="122">
        <v>3450</v>
      </c>
      <c r="C189" s="122">
        <v>3450</v>
      </c>
      <c r="D189" s="122">
        <v>0</v>
      </c>
      <c r="E189" s="122"/>
      <c r="F189" s="122"/>
      <c r="G189" s="122">
        <v>0</v>
      </c>
      <c r="H189" s="122"/>
      <c r="I189" s="122"/>
      <c r="J189" s="122">
        <v>0</v>
      </c>
      <c r="K189" s="122">
        <v>3450</v>
      </c>
      <c r="L189" s="122">
        <v>3450</v>
      </c>
      <c r="M189" s="122">
        <v>0</v>
      </c>
      <c r="N189" s="122"/>
      <c r="O189" s="122"/>
      <c r="P189" s="122">
        <v>0</v>
      </c>
      <c r="Q189" s="122"/>
      <c r="R189" s="122"/>
      <c r="S189" s="122">
        <v>0</v>
      </c>
      <c r="T189" s="122"/>
      <c r="U189" s="122"/>
      <c r="V189" s="122">
        <v>0</v>
      </c>
      <c r="W189" s="122"/>
      <c r="X189" s="122"/>
      <c r="Y189" s="122">
        <v>0</v>
      </c>
      <c r="Z189" s="122"/>
      <c r="AA189" s="122"/>
      <c r="AB189" s="122">
        <v>0</v>
      </c>
    </row>
    <row r="190" spans="1:194" s="116" customFormat="1" ht="31.5" x14ac:dyDescent="0.25">
      <c r="A190" s="129" t="s">
        <v>281</v>
      </c>
      <c r="B190" s="122">
        <v>6626</v>
      </c>
      <c r="C190" s="122">
        <v>6626</v>
      </c>
      <c r="D190" s="122">
        <v>0</v>
      </c>
      <c r="E190" s="122"/>
      <c r="F190" s="122"/>
      <c r="G190" s="122">
        <v>0</v>
      </c>
      <c r="H190" s="122"/>
      <c r="I190" s="122"/>
      <c r="J190" s="122">
        <v>0</v>
      </c>
      <c r="K190" s="122">
        <v>6626</v>
      </c>
      <c r="L190" s="122">
        <v>6626</v>
      </c>
      <c r="M190" s="122">
        <v>0</v>
      </c>
      <c r="N190" s="122"/>
      <c r="O190" s="122"/>
      <c r="P190" s="122">
        <v>0</v>
      </c>
      <c r="Q190" s="122"/>
      <c r="R190" s="122"/>
      <c r="S190" s="122">
        <v>0</v>
      </c>
      <c r="T190" s="122"/>
      <c r="U190" s="122"/>
      <c r="V190" s="122">
        <v>0</v>
      </c>
      <c r="W190" s="122"/>
      <c r="X190" s="122"/>
      <c r="Y190" s="122">
        <v>0</v>
      </c>
      <c r="Z190" s="122"/>
      <c r="AA190" s="122"/>
      <c r="AB190" s="122">
        <v>0</v>
      </c>
    </row>
    <row r="191" spans="1:194" s="116" customFormat="1" ht="31.5" x14ac:dyDescent="0.25">
      <c r="A191" s="129" t="s">
        <v>282</v>
      </c>
      <c r="B191" s="122">
        <v>9455</v>
      </c>
      <c r="C191" s="122">
        <v>9455</v>
      </c>
      <c r="D191" s="122">
        <v>0</v>
      </c>
      <c r="E191" s="122"/>
      <c r="F191" s="122"/>
      <c r="G191" s="122">
        <v>0</v>
      </c>
      <c r="H191" s="122"/>
      <c r="I191" s="122"/>
      <c r="J191" s="122">
        <v>0</v>
      </c>
      <c r="K191" s="125">
        <v>9455</v>
      </c>
      <c r="L191" s="125">
        <v>9455</v>
      </c>
      <c r="M191" s="122">
        <v>0</v>
      </c>
      <c r="N191" s="122"/>
      <c r="O191" s="122"/>
      <c r="P191" s="122">
        <v>0</v>
      </c>
      <c r="Q191" s="122"/>
      <c r="R191" s="122"/>
      <c r="S191" s="122">
        <v>0</v>
      </c>
      <c r="T191" s="122"/>
      <c r="U191" s="122"/>
      <c r="V191" s="122">
        <v>0</v>
      </c>
      <c r="W191" s="122"/>
      <c r="X191" s="122"/>
      <c r="Y191" s="122">
        <v>0</v>
      </c>
      <c r="Z191" s="122"/>
      <c r="AA191" s="122"/>
      <c r="AB191" s="122">
        <v>0</v>
      </c>
    </row>
    <row r="192" spans="1:194" s="116" customFormat="1" x14ac:dyDescent="0.25">
      <c r="A192" s="114" t="s">
        <v>283</v>
      </c>
      <c r="B192" s="115">
        <v>60000</v>
      </c>
      <c r="C192" s="115">
        <v>60000</v>
      </c>
      <c r="D192" s="115">
        <v>0</v>
      </c>
      <c r="E192" s="115">
        <v>0</v>
      </c>
      <c r="F192" s="115">
        <v>0</v>
      </c>
      <c r="G192" s="115">
        <v>0</v>
      </c>
      <c r="H192" s="115">
        <v>0</v>
      </c>
      <c r="I192" s="115">
        <v>0</v>
      </c>
      <c r="J192" s="115">
        <v>0</v>
      </c>
      <c r="K192" s="115">
        <v>60000</v>
      </c>
      <c r="L192" s="115">
        <v>60000</v>
      </c>
      <c r="M192" s="115">
        <v>0</v>
      </c>
      <c r="N192" s="115">
        <v>0</v>
      </c>
      <c r="O192" s="115">
        <v>0</v>
      </c>
      <c r="P192" s="115">
        <v>0</v>
      </c>
      <c r="Q192" s="115">
        <v>0</v>
      </c>
      <c r="R192" s="115">
        <v>0</v>
      </c>
      <c r="S192" s="115">
        <v>0</v>
      </c>
      <c r="T192" s="115">
        <v>0</v>
      </c>
      <c r="U192" s="115">
        <v>0</v>
      </c>
      <c r="V192" s="115">
        <v>0</v>
      </c>
      <c r="W192" s="115">
        <v>0</v>
      </c>
      <c r="X192" s="115">
        <v>0</v>
      </c>
      <c r="Y192" s="115">
        <v>0</v>
      </c>
      <c r="Z192" s="115">
        <v>0</v>
      </c>
      <c r="AA192" s="115">
        <v>0</v>
      </c>
      <c r="AB192" s="115">
        <v>0</v>
      </c>
    </row>
    <row r="193" spans="1:194" s="116" customFormat="1" x14ac:dyDescent="0.25">
      <c r="A193" s="121" t="s">
        <v>284</v>
      </c>
      <c r="B193" s="122">
        <v>60000</v>
      </c>
      <c r="C193" s="122">
        <v>60000</v>
      </c>
      <c r="D193" s="122">
        <v>0</v>
      </c>
      <c r="E193" s="122"/>
      <c r="F193" s="122"/>
      <c r="G193" s="122">
        <v>0</v>
      </c>
      <c r="H193" s="122"/>
      <c r="I193" s="122"/>
      <c r="J193" s="122">
        <v>0</v>
      </c>
      <c r="K193" s="122">
        <v>60000</v>
      </c>
      <c r="L193" s="122">
        <v>60000</v>
      </c>
      <c r="M193" s="122">
        <v>0</v>
      </c>
      <c r="N193" s="122"/>
      <c r="O193" s="122"/>
      <c r="P193" s="122">
        <v>0</v>
      </c>
      <c r="Q193" s="122"/>
      <c r="R193" s="122"/>
      <c r="S193" s="122">
        <v>0</v>
      </c>
      <c r="T193" s="122"/>
      <c r="U193" s="122"/>
      <c r="V193" s="122">
        <v>0</v>
      </c>
      <c r="W193" s="122"/>
      <c r="X193" s="122"/>
      <c r="Y193" s="122">
        <v>0</v>
      </c>
      <c r="Z193" s="122"/>
      <c r="AA193" s="122"/>
      <c r="AB193" s="122">
        <v>0</v>
      </c>
    </row>
    <row r="194" spans="1:194" s="116" customFormat="1" x14ac:dyDescent="0.25">
      <c r="A194" s="128" t="s">
        <v>285</v>
      </c>
      <c r="B194" s="115">
        <v>6260</v>
      </c>
      <c r="C194" s="115">
        <v>6260</v>
      </c>
      <c r="D194" s="115">
        <v>0</v>
      </c>
      <c r="E194" s="115">
        <v>0</v>
      </c>
      <c r="F194" s="115">
        <v>0</v>
      </c>
      <c r="G194" s="115">
        <v>0</v>
      </c>
      <c r="H194" s="115">
        <v>0</v>
      </c>
      <c r="I194" s="115">
        <v>0</v>
      </c>
      <c r="J194" s="115">
        <v>0</v>
      </c>
      <c r="K194" s="115">
        <v>6260</v>
      </c>
      <c r="L194" s="115">
        <v>6260</v>
      </c>
      <c r="M194" s="115">
        <v>0</v>
      </c>
      <c r="N194" s="115">
        <v>0</v>
      </c>
      <c r="O194" s="115">
        <v>0</v>
      </c>
      <c r="P194" s="115">
        <v>0</v>
      </c>
      <c r="Q194" s="115">
        <v>0</v>
      </c>
      <c r="R194" s="115">
        <v>0</v>
      </c>
      <c r="S194" s="115">
        <v>0</v>
      </c>
      <c r="T194" s="115">
        <v>0</v>
      </c>
      <c r="U194" s="115">
        <v>0</v>
      </c>
      <c r="V194" s="115">
        <v>0</v>
      </c>
      <c r="W194" s="115">
        <v>0</v>
      </c>
      <c r="X194" s="115">
        <v>0</v>
      </c>
      <c r="Y194" s="115">
        <v>0</v>
      </c>
      <c r="Z194" s="115">
        <v>0</v>
      </c>
      <c r="AA194" s="115">
        <v>0</v>
      </c>
      <c r="AB194" s="115">
        <v>0</v>
      </c>
      <c r="AC194" s="113"/>
      <c r="AD194" s="113"/>
      <c r="AE194" s="113"/>
      <c r="AF194" s="113"/>
      <c r="AG194" s="113"/>
      <c r="AH194" s="113"/>
      <c r="AI194" s="113"/>
      <c r="AJ194" s="113"/>
      <c r="AK194" s="113"/>
      <c r="AL194" s="113"/>
      <c r="AM194" s="113"/>
      <c r="AN194" s="113"/>
      <c r="AO194" s="113"/>
      <c r="AP194" s="113"/>
      <c r="AQ194" s="113"/>
      <c r="AR194" s="113"/>
      <c r="AS194" s="113"/>
      <c r="AT194" s="113"/>
      <c r="AU194" s="113"/>
      <c r="AV194" s="113"/>
      <c r="AW194" s="113"/>
      <c r="AX194" s="113"/>
      <c r="AY194" s="113"/>
      <c r="AZ194" s="113"/>
      <c r="BA194" s="113"/>
      <c r="BB194" s="113"/>
      <c r="BC194" s="113"/>
      <c r="BD194" s="113"/>
      <c r="BE194" s="113"/>
      <c r="BF194" s="113"/>
      <c r="BG194" s="113"/>
      <c r="BH194" s="113"/>
      <c r="BI194" s="113"/>
      <c r="BJ194" s="113"/>
      <c r="BK194" s="113"/>
      <c r="BL194" s="113"/>
      <c r="BM194" s="113"/>
      <c r="BN194" s="113"/>
      <c r="BO194" s="113"/>
      <c r="BP194" s="113"/>
      <c r="BQ194" s="113"/>
      <c r="BR194" s="113"/>
      <c r="BS194" s="113"/>
      <c r="BT194" s="113"/>
      <c r="BU194" s="113"/>
      <c r="BV194" s="113"/>
      <c r="BW194" s="113"/>
      <c r="BX194" s="113"/>
      <c r="BY194" s="113"/>
      <c r="BZ194" s="113"/>
      <c r="CA194" s="113"/>
      <c r="CB194" s="113"/>
      <c r="CC194" s="113"/>
      <c r="CD194" s="113"/>
      <c r="CE194" s="113"/>
      <c r="CF194" s="113"/>
      <c r="CG194" s="113"/>
      <c r="CH194" s="113"/>
      <c r="CI194" s="113"/>
      <c r="CJ194" s="113"/>
      <c r="CK194" s="113"/>
      <c r="CL194" s="113"/>
      <c r="CM194" s="113"/>
      <c r="CN194" s="113"/>
      <c r="CO194" s="113"/>
      <c r="CP194" s="113"/>
      <c r="CQ194" s="113"/>
      <c r="CR194" s="113"/>
      <c r="CS194" s="113"/>
      <c r="CT194" s="113"/>
      <c r="CU194" s="113"/>
      <c r="CV194" s="113"/>
      <c r="CW194" s="113"/>
      <c r="CX194" s="113"/>
      <c r="CY194" s="113"/>
      <c r="CZ194" s="113"/>
      <c r="DA194" s="113"/>
      <c r="DB194" s="113"/>
      <c r="DC194" s="113"/>
      <c r="DD194" s="113"/>
      <c r="DE194" s="113"/>
      <c r="DF194" s="113"/>
      <c r="DG194" s="113"/>
      <c r="DH194" s="113"/>
      <c r="DI194" s="113"/>
      <c r="DJ194" s="113"/>
      <c r="DK194" s="113"/>
      <c r="DL194" s="113"/>
      <c r="DM194" s="113"/>
      <c r="DN194" s="113"/>
      <c r="DO194" s="113"/>
      <c r="DP194" s="113"/>
      <c r="DQ194" s="113"/>
      <c r="DR194" s="113"/>
      <c r="DS194" s="113"/>
      <c r="DT194" s="113"/>
      <c r="DU194" s="113"/>
      <c r="DV194" s="113"/>
      <c r="DW194" s="113"/>
      <c r="DX194" s="113"/>
      <c r="DY194" s="113"/>
      <c r="DZ194" s="113"/>
      <c r="EA194" s="113"/>
      <c r="EB194" s="113"/>
      <c r="EC194" s="113"/>
      <c r="ED194" s="113"/>
      <c r="EE194" s="113"/>
      <c r="EF194" s="113"/>
      <c r="EG194" s="113"/>
      <c r="EH194" s="113"/>
      <c r="EI194" s="113"/>
      <c r="EJ194" s="113"/>
      <c r="EK194" s="113"/>
      <c r="EL194" s="113"/>
      <c r="EM194" s="113"/>
      <c r="EN194" s="113"/>
      <c r="EO194" s="113"/>
      <c r="EP194" s="113"/>
      <c r="EQ194" s="113"/>
      <c r="ER194" s="113"/>
      <c r="ES194" s="113"/>
      <c r="ET194" s="113"/>
      <c r="EU194" s="113"/>
      <c r="EV194" s="113"/>
      <c r="EW194" s="113"/>
      <c r="EX194" s="113"/>
      <c r="EY194" s="113"/>
      <c r="EZ194" s="113"/>
      <c r="FA194" s="113"/>
      <c r="FB194" s="113"/>
      <c r="FC194" s="113"/>
      <c r="FD194" s="113"/>
      <c r="FE194" s="113"/>
      <c r="FF194" s="113"/>
      <c r="FG194" s="113"/>
      <c r="FH194" s="113"/>
      <c r="FI194" s="113"/>
      <c r="FJ194" s="113"/>
      <c r="FK194" s="113"/>
      <c r="FL194" s="113"/>
      <c r="FM194" s="113"/>
      <c r="FN194" s="113"/>
      <c r="FO194" s="113"/>
      <c r="FP194" s="113"/>
      <c r="FQ194" s="113"/>
      <c r="FR194" s="113"/>
      <c r="FS194" s="113"/>
      <c r="FT194" s="113"/>
      <c r="FU194" s="113"/>
      <c r="FV194" s="113"/>
      <c r="FW194" s="113"/>
      <c r="FX194" s="113"/>
      <c r="FY194" s="113"/>
      <c r="FZ194" s="113"/>
      <c r="GA194" s="113"/>
      <c r="GB194" s="113"/>
      <c r="GC194" s="113"/>
      <c r="GD194" s="113"/>
      <c r="GE194" s="113"/>
      <c r="GF194" s="113"/>
      <c r="GG194" s="113"/>
      <c r="GH194" s="113"/>
      <c r="GI194" s="113"/>
      <c r="GJ194" s="113"/>
      <c r="GK194" s="113"/>
      <c r="GL194" s="113"/>
    </row>
    <row r="195" spans="1:194" s="116" customFormat="1" x14ac:dyDescent="0.25">
      <c r="A195" s="121" t="s">
        <v>286</v>
      </c>
      <c r="B195" s="122">
        <v>6260</v>
      </c>
      <c r="C195" s="122">
        <v>6260</v>
      </c>
      <c r="D195" s="122">
        <v>0</v>
      </c>
      <c r="E195" s="122"/>
      <c r="F195" s="122"/>
      <c r="G195" s="122">
        <v>0</v>
      </c>
      <c r="H195" s="122"/>
      <c r="I195" s="122"/>
      <c r="J195" s="122">
        <v>0</v>
      </c>
      <c r="K195" s="122">
        <v>6260</v>
      </c>
      <c r="L195" s="122">
        <v>6260</v>
      </c>
      <c r="M195" s="122">
        <v>0</v>
      </c>
      <c r="N195" s="122"/>
      <c r="O195" s="122"/>
      <c r="P195" s="122">
        <v>0</v>
      </c>
      <c r="Q195" s="122"/>
      <c r="R195" s="122"/>
      <c r="S195" s="122">
        <v>0</v>
      </c>
      <c r="T195" s="122"/>
      <c r="U195" s="122"/>
      <c r="V195" s="122">
        <v>0</v>
      </c>
      <c r="W195" s="122"/>
      <c r="X195" s="122"/>
      <c r="Y195" s="122">
        <v>0</v>
      </c>
      <c r="Z195" s="122"/>
      <c r="AA195" s="122"/>
      <c r="AB195" s="122">
        <v>0</v>
      </c>
    </row>
    <row r="196" spans="1:194" s="116" customFormat="1" x14ac:dyDescent="0.25">
      <c r="A196" s="120" t="s">
        <v>144</v>
      </c>
      <c r="B196" s="117">
        <v>425135</v>
      </c>
      <c r="C196" s="117">
        <v>425135</v>
      </c>
      <c r="D196" s="117">
        <v>0</v>
      </c>
      <c r="E196" s="117">
        <v>0</v>
      </c>
      <c r="F196" s="117">
        <v>0</v>
      </c>
      <c r="G196" s="117">
        <v>0</v>
      </c>
      <c r="H196" s="117">
        <v>0</v>
      </c>
      <c r="I196" s="117">
        <v>0</v>
      </c>
      <c r="J196" s="117">
        <v>0</v>
      </c>
      <c r="K196" s="117">
        <v>3500</v>
      </c>
      <c r="L196" s="117">
        <v>3500</v>
      </c>
      <c r="M196" s="117">
        <v>0</v>
      </c>
      <c r="N196" s="117">
        <v>30000</v>
      </c>
      <c r="O196" s="117">
        <v>30000</v>
      </c>
      <c r="P196" s="117">
        <v>0</v>
      </c>
      <c r="Q196" s="117">
        <v>0</v>
      </c>
      <c r="R196" s="117">
        <v>0</v>
      </c>
      <c r="S196" s="117">
        <v>0</v>
      </c>
      <c r="T196" s="117">
        <v>0</v>
      </c>
      <c r="U196" s="117">
        <v>0</v>
      </c>
      <c r="V196" s="117">
        <v>0</v>
      </c>
      <c r="W196" s="117">
        <v>289635</v>
      </c>
      <c r="X196" s="117">
        <v>289635</v>
      </c>
      <c r="Y196" s="117">
        <v>0</v>
      </c>
      <c r="Z196" s="117">
        <v>102000</v>
      </c>
      <c r="AA196" s="117">
        <v>102000</v>
      </c>
      <c r="AB196" s="117">
        <v>0</v>
      </c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3"/>
      <c r="BQ196" s="113"/>
      <c r="BR196" s="113"/>
      <c r="BS196" s="113"/>
      <c r="BT196" s="113"/>
      <c r="BU196" s="113"/>
      <c r="BV196" s="113"/>
      <c r="BW196" s="113"/>
      <c r="BX196" s="113"/>
      <c r="BY196" s="113"/>
      <c r="BZ196" s="113"/>
      <c r="CA196" s="113"/>
      <c r="CB196" s="113"/>
      <c r="CC196" s="113"/>
      <c r="CD196" s="113"/>
      <c r="CE196" s="113"/>
      <c r="CF196" s="113"/>
      <c r="CG196" s="113"/>
      <c r="CH196" s="113"/>
      <c r="CI196" s="113"/>
      <c r="CJ196" s="113"/>
      <c r="CK196" s="113"/>
      <c r="CL196" s="113"/>
      <c r="CM196" s="113"/>
      <c r="CN196" s="113"/>
      <c r="CO196" s="113"/>
      <c r="CP196" s="113"/>
      <c r="CQ196" s="113"/>
      <c r="CR196" s="113"/>
      <c r="CS196" s="113"/>
      <c r="CT196" s="113"/>
      <c r="CU196" s="113"/>
      <c r="CV196" s="113"/>
      <c r="CW196" s="113"/>
      <c r="CX196" s="113"/>
      <c r="CY196" s="113"/>
      <c r="CZ196" s="113"/>
      <c r="DA196" s="113"/>
      <c r="DB196" s="113"/>
      <c r="DC196" s="113"/>
      <c r="DD196" s="113"/>
      <c r="DE196" s="113"/>
      <c r="DF196" s="113"/>
      <c r="DG196" s="113"/>
      <c r="DH196" s="113"/>
      <c r="DI196" s="113"/>
      <c r="DJ196" s="113"/>
      <c r="DK196" s="113"/>
      <c r="DL196" s="113"/>
      <c r="DM196" s="113"/>
      <c r="DN196" s="113"/>
      <c r="DO196" s="113"/>
      <c r="DP196" s="113"/>
      <c r="DQ196" s="113"/>
      <c r="DR196" s="113"/>
      <c r="DS196" s="113"/>
      <c r="DT196" s="113"/>
      <c r="DU196" s="113"/>
      <c r="DV196" s="113"/>
      <c r="DW196" s="113"/>
      <c r="DX196" s="113"/>
      <c r="DY196" s="113"/>
      <c r="DZ196" s="113"/>
      <c r="EA196" s="113"/>
      <c r="EB196" s="113"/>
      <c r="EC196" s="113"/>
      <c r="ED196" s="113"/>
      <c r="EE196" s="113"/>
      <c r="EF196" s="113"/>
      <c r="EG196" s="113"/>
      <c r="EH196" s="113"/>
      <c r="EI196" s="113"/>
      <c r="EJ196" s="113"/>
      <c r="EK196" s="113"/>
      <c r="EL196" s="113"/>
      <c r="EM196" s="113"/>
      <c r="EN196" s="113"/>
      <c r="EO196" s="113"/>
      <c r="EP196" s="113"/>
      <c r="EQ196" s="113"/>
      <c r="ER196" s="113"/>
      <c r="ES196" s="113"/>
      <c r="ET196" s="113"/>
      <c r="EU196" s="113"/>
      <c r="EV196" s="113"/>
      <c r="EW196" s="113"/>
      <c r="EX196" s="113"/>
      <c r="EY196" s="113"/>
      <c r="EZ196" s="113"/>
      <c r="FA196" s="113"/>
      <c r="FB196" s="113"/>
      <c r="FC196" s="113"/>
      <c r="FD196" s="113"/>
      <c r="FE196" s="113"/>
      <c r="FF196" s="113"/>
      <c r="FG196" s="113"/>
      <c r="FH196" s="113"/>
      <c r="FI196" s="113"/>
      <c r="FJ196" s="113"/>
      <c r="FK196" s="113"/>
      <c r="FL196" s="113"/>
      <c r="FM196" s="113"/>
      <c r="FN196" s="113"/>
      <c r="FO196" s="113"/>
      <c r="FP196" s="113"/>
      <c r="FQ196" s="113"/>
      <c r="FR196" s="113"/>
      <c r="FS196" s="113"/>
      <c r="FT196" s="113"/>
      <c r="FU196" s="113"/>
      <c r="FV196" s="113"/>
      <c r="FW196" s="113"/>
      <c r="FX196" s="113"/>
      <c r="FY196" s="113"/>
      <c r="FZ196" s="113"/>
      <c r="GA196" s="113"/>
      <c r="GB196" s="113"/>
      <c r="GC196" s="113"/>
      <c r="GD196" s="113"/>
      <c r="GE196" s="113"/>
      <c r="GF196" s="113"/>
      <c r="GG196" s="113"/>
      <c r="GH196" s="113"/>
      <c r="GI196" s="113"/>
      <c r="GJ196" s="113"/>
      <c r="GK196" s="113"/>
      <c r="GL196" s="113"/>
    </row>
    <row r="197" spans="1:194" s="116" customFormat="1" x14ac:dyDescent="0.25">
      <c r="A197" s="114" t="s">
        <v>269</v>
      </c>
      <c r="B197" s="115">
        <v>0</v>
      </c>
      <c r="C197" s="115">
        <v>0</v>
      </c>
      <c r="D197" s="115">
        <v>0</v>
      </c>
      <c r="E197" s="115">
        <v>0</v>
      </c>
      <c r="F197" s="115">
        <v>0</v>
      </c>
      <c r="G197" s="115">
        <v>0</v>
      </c>
      <c r="H197" s="115">
        <v>0</v>
      </c>
      <c r="I197" s="115">
        <v>0</v>
      </c>
      <c r="J197" s="115">
        <v>0</v>
      </c>
      <c r="K197" s="115">
        <v>0</v>
      </c>
      <c r="L197" s="115">
        <v>0</v>
      </c>
      <c r="M197" s="115">
        <v>0</v>
      </c>
      <c r="N197" s="115">
        <v>0</v>
      </c>
      <c r="O197" s="115">
        <v>0</v>
      </c>
      <c r="P197" s="115">
        <v>0</v>
      </c>
      <c r="Q197" s="115">
        <v>0</v>
      </c>
      <c r="R197" s="115">
        <v>0</v>
      </c>
      <c r="S197" s="115">
        <v>0</v>
      </c>
      <c r="T197" s="115">
        <v>0</v>
      </c>
      <c r="U197" s="115">
        <v>0</v>
      </c>
      <c r="V197" s="115">
        <v>0</v>
      </c>
      <c r="W197" s="115">
        <v>0</v>
      </c>
      <c r="X197" s="115">
        <v>0</v>
      </c>
      <c r="Y197" s="115">
        <v>0</v>
      </c>
      <c r="Z197" s="115">
        <v>0</v>
      </c>
      <c r="AA197" s="115">
        <v>0</v>
      </c>
      <c r="AB197" s="115">
        <v>0</v>
      </c>
    </row>
    <row r="198" spans="1:194" s="116" customFormat="1" x14ac:dyDescent="0.25">
      <c r="A198" s="121"/>
      <c r="B198" s="119">
        <v>0</v>
      </c>
      <c r="C198" s="119">
        <v>0</v>
      </c>
      <c r="D198" s="119">
        <v>0</v>
      </c>
      <c r="E198" s="119"/>
      <c r="F198" s="119"/>
      <c r="G198" s="119">
        <v>0</v>
      </c>
      <c r="H198" s="119"/>
      <c r="I198" s="119"/>
      <c r="J198" s="119">
        <v>0</v>
      </c>
      <c r="K198" s="119"/>
      <c r="L198" s="119"/>
      <c r="M198" s="119">
        <v>0</v>
      </c>
      <c r="N198" s="119"/>
      <c r="O198" s="119"/>
      <c r="P198" s="119">
        <v>0</v>
      </c>
      <c r="Q198" s="119"/>
      <c r="R198" s="119"/>
      <c r="S198" s="119">
        <v>0</v>
      </c>
      <c r="T198" s="119"/>
      <c r="U198" s="119"/>
      <c r="V198" s="119">
        <v>0</v>
      </c>
      <c r="W198" s="119"/>
      <c r="X198" s="119"/>
      <c r="Y198" s="119">
        <v>0</v>
      </c>
      <c r="Z198" s="119"/>
      <c r="AA198" s="119"/>
      <c r="AB198" s="119">
        <v>0</v>
      </c>
    </row>
    <row r="199" spans="1:194" s="116" customFormat="1" x14ac:dyDescent="0.25">
      <c r="A199" s="114" t="s">
        <v>277</v>
      </c>
      <c r="B199" s="117">
        <v>85000</v>
      </c>
      <c r="C199" s="117">
        <v>85000</v>
      </c>
      <c r="D199" s="117">
        <v>0</v>
      </c>
      <c r="E199" s="117">
        <v>0</v>
      </c>
      <c r="F199" s="117">
        <v>0</v>
      </c>
      <c r="G199" s="117">
        <v>0</v>
      </c>
      <c r="H199" s="117">
        <v>0</v>
      </c>
      <c r="I199" s="117">
        <v>0</v>
      </c>
      <c r="J199" s="117">
        <v>0</v>
      </c>
      <c r="K199" s="117">
        <v>0</v>
      </c>
      <c r="L199" s="117">
        <v>0</v>
      </c>
      <c r="M199" s="117">
        <v>0</v>
      </c>
      <c r="N199" s="117">
        <v>30000</v>
      </c>
      <c r="O199" s="117">
        <v>30000</v>
      </c>
      <c r="P199" s="117">
        <v>0</v>
      </c>
      <c r="Q199" s="117">
        <v>0</v>
      </c>
      <c r="R199" s="117">
        <v>0</v>
      </c>
      <c r="S199" s="117">
        <v>0</v>
      </c>
      <c r="T199" s="117">
        <v>0</v>
      </c>
      <c r="U199" s="117">
        <v>0</v>
      </c>
      <c r="V199" s="117">
        <v>0</v>
      </c>
      <c r="W199" s="117">
        <v>0</v>
      </c>
      <c r="X199" s="117">
        <v>0</v>
      </c>
      <c r="Y199" s="117">
        <v>0</v>
      </c>
      <c r="Z199" s="117">
        <v>55000</v>
      </c>
      <c r="AA199" s="117">
        <v>55000</v>
      </c>
      <c r="AB199" s="117">
        <v>0</v>
      </c>
    </row>
    <row r="200" spans="1:194" s="116" customFormat="1" x14ac:dyDescent="0.25">
      <c r="A200" s="129" t="s">
        <v>287</v>
      </c>
      <c r="B200" s="122">
        <v>30000</v>
      </c>
      <c r="C200" s="122">
        <v>30000</v>
      </c>
      <c r="D200" s="122">
        <v>0</v>
      </c>
      <c r="E200" s="122"/>
      <c r="F200" s="122"/>
      <c r="G200" s="122">
        <v>0</v>
      </c>
      <c r="H200" s="122"/>
      <c r="I200" s="122"/>
      <c r="J200" s="122">
        <v>0</v>
      </c>
      <c r="K200" s="122"/>
      <c r="L200" s="122"/>
      <c r="M200" s="122">
        <v>0</v>
      </c>
      <c r="N200" s="122">
        <v>30000</v>
      </c>
      <c r="O200" s="122">
        <v>30000</v>
      </c>
      <c r="P200" s="122">
        <v>0</v>
      </c>
      <c r="Q200" s="122"/>
      <c r="R200" s="122"/>
      <c r="S200" s="122">
        <v>0</v>
      </c>
      <c r="T200" s="122"/>
      <c r="U200" s="122"/>
      <c r="V200" s="122">
        <v>0</v>
      </c>
      <c r="W200" s="122"/>
      <c r="X200" s="122"/>
      <c r="Y200" s="122">
        <v>0</v>
      </c>
      <c r="Z200" s="122"/>
      <c r="AA200" s="122"/>
      <c r="AB200" s="122">
        <v>0</v>
      </c>
    </row>
    <row r="201" spans="1:194" s="116" customFormat="1" ht="47.25" x14ac:dyDescent="0.25">
      <c r="A201" s="129" t="s">
        <v>288</v>
      </c>
      <c r="B201" s="122">
        <v>55000</v>
      </c>
      <c r="C201" s="122">
        <v>55000</v>
      </c>
      <c r="D201" s="122">
        <v>0</v>
      </c>
      <c r="E201" s="122"/>
      <c r="F201" s="122"/>
      <c r="G201" s="122">
        <v>0</v>
      </c>
      <c r="H201" s="122"/>
      <c r="I201" s="122"/>
      <c r="J201" s="122">
        <v>0</v>
      </c>
      <c r="K201" s="122"/>
      <c r="L201" s="122"/>
      <c r="M201" s="122">
        <v>0</v>
      </c>
      <c r="N201" s="122"/>
      <c r="O201" s="122"/>
      <c r="P201" s="122">
        <v>0</v>
      </c>
      <c r="Q201" s="122"/>
      <c r="R201" s="122"/>
      <c r="S201" s="122">
        <v>0</v>
      </c>
      <c r="T201" s="122"/>
      <c r="U201" s="122"/>
      <c r="V201" s="122">
        <v>0</v>
      </c>
      <c r="W201" s="122"/>
      <c r="X201" s="122"/>
      <c r="Y201" s="122">
        <v>0</v>
      </c>
      <c r="Z201" s="122">
        <v>55000</v>
      </c>
      <c r="AA201" s="122">
        <v>55000</v>
      </c>
      <c r="AB201" s="122">
        <v>0</v>
      </c>
    </row>
    <row r="202" spans="1:194" s="116" customFormat="1" x14ac:dyDescent="0.25">
      <c r="A202" s="114" t="s">
        <v>289</v>
      </c>
      <c r="B202" s="115">
        <v>340135</v>
      </c>
      <c r="C202" s="115">
        <v>340135</v>
      </c>
      <c r="D202" s="115">
        <v>0</v>
      </c>
      <c r="E202" s="115">
        <v>0</v>
      </c>
      <c r="F202" s="115">
        <v>0</v>
      </c>
      <c r="G202" s="115">
        <v>0</v>
      </c>
      <c r="H202" s="115">
        <v>0</v>
      </c>
      <c r="I202" s="115">
        <v>0</v>
      </c>
      <c r="J202" s="115">
        <v>0</v>
      </c>
      <c r="K202" s="115">
        <v>3500</v>
      </c>
      <c r="L202" s="115">
        <v>3500</v>
      </c>
      <c r="M202" s="115">
        <v>0</v>
      </c>
      <c r="N202" s="115">
        <v>0</v>
      </c>
      <c r="O202" s="115">
        <v>0</v>
      </c>
      <c r="P202" s="115">
        <v>0</v>
      </c>
      <c r="Q202" s="115">
        <v>0</v>
      </c>
      <c r="R202" s="115">
        <v>0</v>
      </c>
      <c r="S202" s="115">
        <v>0</v>
      </c>
      <c r="T202" s="115">
        <v>0</v>
      </c>
      <c r="U202" s="115">
        <v>0</v>
      </c>
      <c r="V202" s="115">
        <v>0</v>
      </c>
      <c r="W202" s="115">
        <v>289635</v>
      </c>
      <c r="X202" s="115">
        <v>289635</v>
      </c>
      <c r="Y202" s="115">
        <v>0</v>
      </c>
      <c r="Z202" s="115">
        <v>47000</v>
      </c>
      <c r="AA202" s="115">
        <v>47000</v>
      </c>
      <c r="AB202" s="115">
        <v>0</v>
      </c>
      <c r="AC202" s="113"/>
      <c r="AD202" s="113"/>
      <c r="AE202" s="113"/>
      <c r="AF202" s="113"/>
      <c r="AG202" s="113"/>
      <c r="AH202" s="113"/>
      <c r="AI202" s="113"/>
      <c r="AJ202" s="113"/>
      <c r="AK202" s="113"/>
      <c r="AL202" s="113"/>
      <c r="AM202" s="113"/>
      <c r="AN202" s="113"/>
      <c r="AO202" s="113"/>
      <c r="AP202" s="113"/>
      <c r="AQ202" s="113"/>
      <c r="AR202" s="113"/>
      <c r="AS202" s="113"/>
      <c r="AT202" s="113"/>
      <c r="AU202" s="113"/>
      <c r="AV202" s="113"/>
      <c r="AW202" s="113"/>
      <c r="AX202" s="113"/>
      <c r="AY202" s="113"/>
      <c r="AZ202" s="113"/>
      <c r="BA202" s="113"/>
      <c r="BB202" s="113"/>
      <c r="BC202" s="113"/>
      <c r="BD202" s="113"/>
      <c r="BE202" s="113"/>
      <c r="BF202" s="113"/>
      <c r="BG202" s="113"/>
      <c r="BH202" s="113"/>
      <c r="BI202" s="113"/>
      <c r="BJ202" s="113"/>
      <c r="BK202" s="113"/>
      <c r="BL202" s="113"/>
      <c r="BM202" s="113"/>
      <c r="BN202" s="113"/>
      <c r="BO202" s="113"/>
      <c r="BP202" s="113"/>
      <c r="BQ202" s="113"/>
      <c r="BR202" s="113"/>
      <c r="BS202" s="113"/>
      <c r="BT202" s="113"/>
      <c r="BU202" s="113"/>
      <c r="BV202" s="113"/>
      <c r="BW202" s="113"/>
      <c r="BX202" s="113"/>
      <c r="BY202" s="113"/>
      <c r="BZ202" s="113"/>
      <c r="CA202" s="113"/>
      <c r="CB202" s="113"/>
      <c r="CC202" s="113"/>
      <c r="CD202" s="113"/>
      <c r="CE202" s="113"/>
      <c r="CF202" s="113"/>
      <c r="CG202" s="113"/>
      <c r="CH202" s="113"/>
      <c r="CI202" s="113"/>
      <c r="CJ202" s="113"/>
      <c r="CK202" s="113"/>
      <c r="CL202" s="113"/>
      <c r="CM202" s="113"/>
      <c r="CN202" s="113"/>
      <c r="CO202" s="113"/>
      <c r="CP202" s="113"/>
      <c r="CQ202" s="113"/>
      <c r="CR202" s="113"/>
      <c r="CS202" s="113"/>
      <c r="CT202" s="113"/>
      <c r="CU202" s="113"/>
      <c r="CV202" s="113"/>
      <c r="CW202" s="113"/>
      <c r="CX202" s="113"/>
      <c r="CY202" s="113"/>
      <c r="CZ202" s="113"/>
      <c r="DA202" s="113"/>
      <c r="DB202" s="113"/>
      <c r="DC202" s="113"/>
      <c r="DD202" s="113"/>
      <c r="DE202" s="113"/>
      <c r="DF202" s="113"/>
      <c r="DG202" s="113"/>
      <c r="DH202" s="113"/>
      <c r="DI202" s="113"/>
      <c r="DJ202" s="113"/>
      <c r="DK202" s="113"/>
      <c r="DL202" s="113"/>
      <c r="DM202" s="113"/>
      <c r="DN202" s="113"/>
      <c r="DO202" s="113"/>
      <c r="DP202" s="113"/>
      <c r="DQ202" s="113"/>
      <c r="DR202" s="113"/>
      <c r="DS202" s="113"/>
      <c r="DT202" s="113"/>
      <c r="DU202" s="113"/>
      <c r="DV202" s="113"/>
      <c r="DW202" s="113"/>
      <c r="DX202" s="113"/>
      <c r="DY202" s="113"/>
      <c r="DZ202" s="113"/>
      <c r="EA202" s="113"/>
      <c r="EB202" s="113"/>
      <c r="EC202" s="113"/>
      <c r="ED202" s="113"/>
      <c r="EE202" s="113"/>
      <c r="EF202" s="113"/>
      <c r="EG202" s="113"/>
      <c r="EH202" s="113"/>
      <c r="EI202" s="113"/>
      <c r="EJ202" s="113"/>
      <c r="EK202" s="113"/>
      <c r="EL202" s="113"/>
      <c r="EM202" s="113"/>
      <c r="EN202" s="113"/>
      <c r="EO202" s="113"/>
      <c r="EP202" s="113"/>
      <c r="EQ202" s="113"/>
      <c r="ER202" s="113"/>
      <c r="ES202" s="113"/>
      <c r="ET202" s="113"/>
      <c r="EU202" s="113"/>
      <c r="EV202" s="113"/>
      <c r="EW202" s="113"/>
      <c r="EX202" s="113"/>
      <c r="EY202" s="113"/>
      <c r="EZ202" s="113"/>
      <c r="FA202" s="113"/>
      <c r="FB202" s="113"/>
      <c r="FC202" s="113"/>
      <c r="FD202" s="113"/>
      <c r="FE202" s="113"/>
      <c r="FF202" s="113"/>
      <c r="FG202" s="113"/>
      <c r="FH202" s="113"/>
      <c r="FI202" s="113"/>
      <c r="FJ202" s="113"/>
      <c r="FK202" s="113"/>
      <c r="FL202" s="113"/>
      <c r="FM202" s="113"/>
      <c r="FN202" s="113"/>
      <c r="FO202" s="113"/>
      <c r="FP202" s="113"/>
      <c r="FQ202" s="113"/>
      <c r="FR202" s="113"/>
      <c r="FS202" s="113"/>
      <c r="FT202" s="113"/>
      <c r="FU202" s="113"/>
      <c r="FV202" s="113"/>
      <c r="FW202" s="113"/>
      <c r="FX202" s="113"/>
      <c r="FY202" s="113"/>
      <c r="FZ202" s="113"/>
      <c r="GA202" s="113"/>
      <c r="GB202" s="113"/>
      <c r="GC202" s="113"/>
      <c r="GD202" s="113"/>
      <c r="GE202" s="113"/>
      <c r="GF202" s="113"/>
      <c r="GG202" s="113"/>
      <c r="GH202" s="113"/>
      <c r="GI202" s="113"/>
      <c r="GJ202" s="113"/>
      <c r="GK202" s="113"/>
      <c r="GL202" s="113"/>
    </row>
    <row r="203" spans="1:194" s="116" customFormat="1" ht="63" x14ac:dyDescent="0.25">
      <c r="A203" s="121" t="s">
        <v>290</v>
      </c>
      <c r="B203" s="122">
        <v>47000</v>
      </c>
      <c r="C203" s="122">
        <v>47000</v>
      </c>
      <c r="D203" s="122">
        <v>0</v>
      </c>
      <c r="E203" s="122"/>
      <c r="F203" s="122"/>
      <c r="G203" s="122">
        <v>0</v>
      </c>
      <c r="H203" s="122"/>
      <c r="I203" s="122"/>
      <c r="J203" s="122">
        <v>0</v>
      </c>
      <c r="K203" s="122">
        <v>0</v>
      </c>
      <c r="L203" s="122">
        <v>0</v>
      </c>
      <c r="M203" s="122">
        <v>0</v>
      </c>
      <c r="N203" s="122"/>
      <c r="O203" s="122"/>
      <c r="P203" s="122">
        <v>0</v>
      </c>
      <c r="Q203" s="122"/>
      <c r="R203" s="122"/>
      <c r="S203" s="122">
        <v>0</v>
      </c>
      <c r="T203" s="122"/>
      <c r="U203" s="122"/>
      <c r="V203" s="122">
        <v>0</v>
      </c>
      <c r="W203" s="122"/>
      <c r="X203" s="122"/>
      <c r="Y203" s="122">
        <v>0</v>
      </c>
      <c r="Z203" s="122">
        <v>47000</v>
      </c>
      <c r="AA203" s="122">
        <v>47000</v>
      </c>
      <c r="AB203" s="122">
        <v>0</v>
      </c>
    </row>
    <row r="204" spans="1:194" s="116" customFormat="1" ht="63" x14ac:dyDescent="0.25">
      <c r="A204" s="121" t="s">
        <v>291</v>
      </c>
      <c r="B204" s="122">
        <v>187843</v>
      </c>
      <c r="C204" s="122">
        <v>187843</v>
      </c>
      <c r="D204" s="122">
        <v>0</v>
      </c>
      <c r="E204" s="122"/>
      <c r="F204" s="122"/>
      <c r="G204" s="122">
        <v>0</v>
      </c>
      <c r="H204" s="122"/>
      <c r="I204" s="122"/>
      <c r="J204" s="122">
        <v>0</v>
      </c>
      <c r="K204" s="122"/>
      <c r="L204" s="122"/>
      <c r="M204" s="122">
        <v>0</v>
      </c>
      <c r="N204" s="122"/>
      <c r="O204" s="122"/>
      <c r="P204" s="122">
        <v>0</v>
      </c>
      <c r="Q204" s="122"/>
      <c r="R204" s="122"/>
      <c r="S204" s="122">
        <v>0</v>
      </c>
      <c r="T204" s="122"/>
      <c r="U204" s="122"/>
      <c r="V204" s="122">
        <v>0</v>
      </c>
      <c r="W204" s="122">
        <v>187843</v>
      </c>
      <c r="X204" s="122">
        <v>187843</v>
      </c>
      <c r="Y204" s="122">
        <v>0</v>
      </c>
      <c r="Z204" s="122"/>
      <c r="AA204" s="122"/>
      <c r="AB204" s="122">
        <v>0</v>
      </c>
    </row>
    <row r="205" spans="1:194" s="116" customFormat="1" x14ac:dyDescent="0.25">
      <c r="A205" s="121" t="s">
        <v>292</v>
      </c>
      <c r="B205" s="122">
        <v>11886</v>
      </c>
      <c r="C205" s="122">
        <v>11886</v>
      </c>
      <c r="D205" s="122">
        <v>0</v>
      </c>
      <c r="E205" s="122"/>
      <c r="F205" s="122"/>
      <c r="G205" s="122">
        <v>0</v>
      </c>
      <c r="H205" s="122"/>
      <c r="I205" s="122"/>
      <c r="J205" s="122">
        <v>0</v>
      </c>
      <c r="K205" s="122"/>
      <c r="L205" s="122"/>
      <c r="M205" s="122">
        <v>0</v>
      </c>
      <c r="N205" s="122"/>
      <c r="O205" s="122"/>
      <c r="P205" s="122">
        <v>0</v>
      </c>
      <c r="Q205" s="122"/>
      <c r="R205" s="122"/>
      <c r="S205" s="122">
        <v>0</v>
      </c>
      <c r="T205" s="122"/>
      <c r="U205" s="122"/>
      <c r="V205" s="122">
        <v>0</v>
      </c>
      <c r="W205" s="122">
        <v>11886</v>
      </c>
      <c r="X205" s="122">
        <v>11886</v>
      </c>
      <c r="Y205" s="122">
        <v>0</v>
      </c>
      <c r="Z205" s="122"/>
      <c r="AA205" s="122"/>
      <c r="AB205" s="122">
        <v>0</v>
      </c>
    </row>
    <row r="206" spans="1:194" s="116" customFormat="1" ht="31.5" x14ac:dyDescent="0.25">
      <c r="A206" s="121" t="s">
        <v>293</v>
      </c>
      <c r="B206" s="122">
        <v>75962</v>
      </c>
      <c r="C206" s="122">
        <v>75962</v>
      </c>
      <c r="D206" s="122">
        <v>0</v>
      </c>
      <c r="E206" s="122"/>
      <c r="F206" s="122"/>
      <c r="G206" s="122">
        <v>0</v>
      </c>
      <c r="H206" s="122"/>
      <c r="I206" s="122"/>
      <c r="J206" s="122">
        <v>0</v>
      </c>
      <c r="K206" s="122">
        <v>3500</v>
      </c>
      <c r="L206" s="122">
        <v>3500</v>
      </c>
      <c r="M206" s="122">
        <v>0</v>
      </c>
      <c r="N206" s="122"/>
      <c r="O206" s="122"/>
      <c r="P206" s="122">
        <v>0</v>
      </c>
      <c r="Q206" s="122"/>
      <c r="R206" s="122"/>
      <c r="S206" s="122">
        <v>0</v>
      </c>
      <c r="T206" s="122"/>
      <c r="U206" s="122"/>
      <c r="V206" s="122">
        <v>0</v>
      </c>
      <c r="W206" s="122">
        <v>72462</v>
      </c>
      <c r="X206" s="122">
        <v>72462</v>
      </c>
      <c r="Y206" s="122">
        <v>0</v>
      </c>
      <c r="Z206" s="122"/>
      <c r="AA206" s="122"/>
      <c r="AB206" s="122">
        <v>0</v>
      </c>
    </row>
    <row r="207" spans="1:194" s="116" customFormat="1" ht="31.5" x14ac:dyDescent="0.25">
      <c r="A207" s="121" t="s">
        <v>294</v>
      </c>
      <c r="B207" s="122">
        <v>17444</v>
      </c>
      <c r="C207" s="122">
        <v>17444</v>
      </c>
      <c r="D207" s="122">
        <v>0</v>
      </c>
      <c r="E207" s="122"/>
      <c r="F207" s="122"/>
      <c r="G207" s="122">
        <v>0</v>
      </c>
      <c r="H207" s="122"/>
      <c r="I207" s="122"/>
      <c r="J207" s="122">
        <v>0</v>
      </c>
      <c r="K207" s="122"/>
      <c r="L207" s="122"/>
      <c r="M207" s="122">
        <v>0</v>
      </c>
      <c r="N207" s="122"/>
      <c r="O207" s="122"/>
      <c r="P207" s="122">
        <v>0</v>
      </c>
      <c r="Q207" s="122"/>
      <c r="R207" s="122"/>
      <c r="S207" s="122">
        <v>0</v>
      </c>
      <c r="T207" s="122"/>
      <c r="U207" s="122"/>
      <c r="V207" s="122">
        <v>0</v>
      </c>
      <c r="W207" s="122">
        <v>17444</v>
      </c>
      <c r="X207" s="122">
        <v>17444</v>
      </c>
      <c r="Y207" s="122">
        <v>0</v>
      </c>
      <c r="Z207" s="122"/>
      <c r="AA207" s="122"/>
      <c r="AB207" s="122">
        <v>0</v>
      </c>
    </row>
    <row r="208" spans="1:194" s="116" customFormat="1" x14ac:dyDescent="0.25">
      <c r="A208" s="128" t="s">
        <v>285</v>
      </c>
      <c r="B208" s="117">
        <v>0</v>
      </c>
      <c r="C208" s="117">
        <v>0</v>
      </c>
      <c r="D208" s="117">
        <v>0</v>
      </c>
      <c r="E208" s="117">
        <v>0</v>
      </c>
      <c r="F208" s="117">
        <v>0</v>
      </c>
      <c r="G208" s="117">
        <v>0</v>
      </c>
      <c r="H208" s="117">
        <v>0</v>
      </c>
      <c r="I208" s="117">
        <v>0</v>
      </c>
      <c r="J208" s="117">
        <v>0</v>
      </c>
      <c r="K208" s="117">
        <v>0</v>
      </c>
      <c r="L208" s="117">
        <v>0</v>
      </c>
      <c r="M208" s="117">
        <v>0</v>
      </c>
      <c r="N208" s="117">
        <v>0</v>
      </c>
      <c r="O208" s="117">
        <v>0</v>
      </c>
      <c r="P208" s="117">
        <v>0</v>
      </c>
      <c r="Q208" s="117">
        <v>0</v>
      </c>
      <c r="R208" s="117">
        <v>0</v>
      </c>
      <c r="S208" s="117">
        <v>0</v>
      </c>
      <c r="T208" s="117">
        <v>0</v>
      </c>
      <c r="U208" s="117">
        <v>0</v>
      </c>
      <c r="V208" s="117">
        <v>0</v>
      </c>
      <c r="W208" s="117">
        <v>0</v>
      </c>
      <c r="X208" s="117">
        <v>0</v>
      </c>
      <c r="Y208" s="117">
        <v>0</v>
      </c>
      <c r="Z208" s="117">
        <v>0</v>
      </c>
      <c r="AA208" s="117">
        <v>0</v>
      </c>
      <c r="AB208" s="117">
        <v>0</v>
      </c>
    </row>
    <row r="209" spans="1:194" s="116" customFormat="1" x14ac:dyDescent="0.25">
      <c r="A209" s="129"/>
      <c r="B209" s="122">
        <v>0</v>
      </c>
      <c r="C209" s="122">
        <v>0</v>
      </c>
      <c r="D209" s="122">
        <v>0</v>
      </c>
      <c r="E209" s="122"/>
      <c r="F209" s="122"/>
      <c r="G209" s="122">
        <v>0</v>
      </c>
      <c r="H209" s="122"/>
      <c r="I209" s="122"/>
      <c r="J209" s="122">
        <v>0</v>
      </c>
      <c r="K209" s="122"/>
      <c r="L209" s="122"/>
      <c r="M209" s="122">
        <v>0</v>
      </c>
      <c r="N209" s="122"/>
      <c r="O209" s="122"/>
      <c r="P209" s="122">
        <v>0</v>
      </c>
      <c r="Q209" s="122"/>
      <c r="R209" s="122"/>
      <c r="S209" s="122">
        <v>0</v>
      </c>
      <c r="T209" s="122"/>
      <c r="U209" s="122"/>
      <c r="V209" s="122">
        <v>0</v>
      </c>
      <c r="W209" s="122"/>
      <c r="X209" s="122"/>
      <c r="Y209" s="122">
        <v>0</v>
      </c>
      <c r="Z209" s="122"/>
      <c r="AA209" s="122"/>
      <c r="AB209" s="122">
        <v>0</v>
      </c>
    </row>
    <row r="210" spans="1:194" s="116" customFormat="1" x14ac:dyDescent="0.25">
      <c r="A210" s="114" t="s">
        <v>160</v>
      </c>
      <c r="B210" s="115">
        <v>2683632</v>
      </c>
      <c r="C210" s="115">
        <v>2702770</v>
      </c>
      <c r="D210" s="115">
        <v>19138</v>
      </c>
      <c r="E210" s="115">
        <v>83000</v>
      </c>
      <c r="F210" s="115">
        <v>83000</v>
      </c>
      <c r="G210" s="115">
        <v>0</v>
      </c>
      <c r="H210" s="115">
        <v>0</v>
      </c>
      <c r="I210" s="115">
        <v>0</v>
      </c>
      <c r="J210" s="115">
        <v>0</v>
      </c>
      <c r="K210" s="115">
        <v>122019</v>
      </c>
      <c r="L210" s="115">
        <v>141157</v>
      </c>
      <c r="M210" s="115">
        <v>19138</v>
      </c>
      <c r="N210" s="115">
        <v>34019</v>
      </c>
      <c r="O210" s="115">
        <v>34019</v>
      </c>
      <c r="P210" s="115">
        <v>0</v>
      </c>
      <c r="Q210" s="115">
        <v>0</v>
      </c>
      <c r="R210" s="115">
        <v>0</v>
      </c>
      <c r="S210" s="115">
        <v>0</v>
      </c>
      <c r="T210" s="115">
        <v>0</v>
      </c>
      <c r="U210" s="115">
        <v>0</v>
      </c>
      <c r="V210" s="115">
        <v>0</v>
      </c>
      <c r="W210" s="115">
        <v>1382642</v>
      </c>
      <c r="X210" s="115">
        <v>1382642</v>
      </c>
      <c r="Y210" s="115">
        <v>0</v>
      </c>
      <c r="Z210" s="115">
        <v>1061952</v>
      </c>
      <c r="AA210" s="115">
        <v>1061952</v>
      </c>
      <c r="AB210" s="115">
        <v>0</v>
      </c>
    </row>
    <row r="211" spans="1:194" s="116" customFormat="1" x14ac:dyDescent="0.25">
      <c r="A211" s="114" t="s">
        <v>269</v>
      </c>
      <c r="B211" s="115">
        <v>58363</v>
      </c>
      <c r="C211" s="115">
        <v>58363</v>
      </c>
      <c r="D211" s="115">
        <v>0</v>
      </c>
      <c r="E211" s="115">
        <v>0</v>
      </c>
      <c r="F211" s="115">
        <v>0</v>
      </c>
      <c r="G211" s="115">
        <v>0</v>
      </c>
      <c r="H211" s="115">
        <v>0</v>
      </c>
      <c r="I211" s="115">
        <v>0</v>
      </c>
      <c r="J211" s="115">
        <v>0</v>
      </c>
      <c r="K211" s="115">
        <v>25000</v>
      </c>
      <c r="L211" s="115">
        <v>25000</v>
      </c>
      <c r="M211" s="115">
        <v>0</v>
      </c>
      <c r="N211" s="115">
        <v>30019</v>
      </c>
      <c r="O211" s="115">
        <v>30019</v>
      </c>
      <c r="P211" s="115">
        <v>0</v>
      </c>
      <c r="Q211" s="115">
        <v>0</v>
      </c>
      <c r="R211" s="115">
        <v>0</v>
      </c>
      <c r="S211" s="115">
        <v>0</v>
      </c>
      <c r="T211" s="115">
        <v>0</v>
      </c>
      <c r="U211" s="115">
        <v>0</v>
      </c>
      <c r="V211" s="115">
        <v>0</v>
      </c>
      <c r="W211" s="115">
        <v>3344</v>
      </c>
      <c r="X211" s="115">
        <v>3344</v>
      </c>
      <c r="Y211" s="115">
        <v>0</v>
      </c>
      <c r="Z211" s="115">
        <v>0</v>
      </c>
      <c r="AA211" s="115">
        <v>0</v>
      </c>
      <c r="AB211" s="115">
        <v>0</v>
      </c>
    </row>
    <row r="212" spans="1:194" s="113" customFormat="1" x14ac:dyDescent="0.25">
      <c r="A212" s="121" t="s">
        <v>295</v>
      </c>
      <c r="B212" s="122">
        <v>3344</v>
      </c>
      <c r="C212" s="122">
        <v>3344</v>
      </c>
      <c r="D212" s="122">
        <v>0</v>
      </c>
      <c r="E212" s="122"/>
      <c r="F212" s="122"/>
      <c r="G212" s="122">
        <v>0</v>
      </c>
      <c r="H212" s="122"/>
      <c r="I212" s="122"/>
      <c r="J212" s="122">
        <v>0</v>
      </c>
      <c r="K212" s="122"/>
      <c r="L212" s="122"/>
      <c r="M212" s="122">
        <v>0</v>
      </c>
      <c r="N212" s="122"/>
      <c r="O212" s="122"/>
      <c r="P212" s="122">
        <v>0</v>
      </c>
      <c r="Q212" s="122"/>
      <c r="R212" s="122"/>
      <c r="S212" s="122">
        <v>0</v>
      </c>
      <c r="T212" s="122"/>
      <c r="U212" s="122"/>
      <c r="V212" s="122">
        <v>0</v>
      </c>
      <c r="W212" s="122">
        <v>3344</v>
      </c>
      <c r="X212" s="122">
        <v>3344</v>
      </c>
      <c r="Y212" s="122">
        <v>0</v>
      </c>
      <c r="Z212" s="122"/>
      <c r="AA212" s="122"/>
      <c r="AB212" s="122">
        <v>0</v>
      </c>
      <c r="AC212" s="116"/>
      <c r="AD212" s="116"/>
      <c r="AE212" s="116"/>
      <c r="AF212" s="116"/>
      <c r="AG212" s="116"/>
      <c r="AH212" s="116"/>
      <c r="AI212" s="116"/>
      <c r="AJ212" s="116"/>
      <c r="AK212" s="116"/>
      <c r="AL212" s="116"/>
      <c r="AM212" s="116"/>
      <c r="AN212" s="116"/>
      <c r="AO212" s="116"/>
      <c r="AP212" s="116"/>
      <c r="AQ212" s="116"/>
      <c r="AR212" s="116"/>
      <c r="AS212" s="116"/>
      <c r="AT212" s="116"/>
      <c r="AU212" s="116"/>
      <c r="AV212" s="116"/>
      <c r="AW212" s="116"/>
      <c r="AX212" s="116"/>
      <c r="AY212" s="116"/>
      <c r="AZ212" s="116"/>
      <c r="BA212" s="116"/>
      <c r="BB212" s="116"/>
      <c r="BC212" s="116"/>
      <c r="BD212" s="116"/>
      <c r="BE212" s="116"/>
      <c r="BF212" s="116"/>
      <c r="BG212" s="116"/>
      <c r="BH212" s="116"/>
      <c r="BI212" s="116"/>
      <c r="BJ212" s="116"/>
      <c r="BK212" s="116"/>
      <c r="BL212" s="116"/>
      <c r="BM212" s="116"/>
      <c r="BN212" s="116"/>
      <c r="BO212" s="116"/>
      <c r="BP212" s="116"/>
      <c r="BQ212" s="116"/>
      <c r="BR212" s="116"/>
      <c r="BS212" s="116"/>
      <c r="BT212" s="116"/>
      <c r="BU212" s="116"/>
      <c r="BV212" s="116"/>
      <c r="BW212" s="116"/>
      <c r="BX212" s="116"/>
      <c r="BY212" s="116"/>
      <c r="BZ212" s="116"/>
      <c r="CA212" s="116"/>
      <c r="CB212" s="116"/>
      <c r="CC212" s="116"/>
      <c r="CD212" s="116"/>
      <c r="CE212" s="116"/>
      <c r="CF212" s="116"/>
      <c r="CG212" s="116"/>
      <c r="CH212" s="116"/>
      <c r="CI212" s="116"/>
      <c r="CJ212" s="116"/>
      <c r="CK212" s="116"/>
      <c r="CL212" s="116"/>
      <c r="CM212" s="116"/>
      <c r="CN212" s="116"/>
      <c r="CO212" s="116"/>
      <c r="CP212" s="116"/>
      <c r="CQ212" s="116"/>
      <c r="CR212" s="116"/>
      <c r="CS212" s="116"/>
      <c r="CT212" s="116"/>
      <c r="CU212" s="116"/>
      <c r="CV212" s="116"/>
      <c r="CW212" s="116"/>
      <c r="CX212" s="116"/>
      <c r="CY212" s="116"/>
      <c r="CZ212" s="116"/>
      <c r="DA212" s="116"/>
      <c r="DB212" s="116"/>
      <c r="DC212" s="116"/>
      <c r="DD212" s="116"/>
      <c r="DE212" s="116"/>
      <c r="DF212" s="116"/>
      <c r="DG212" s="116"/>
      <c r="DH212" s="116"/>
      <c r="DI212" s="116"/>
      <c r="DJ212" s="116"/>
      <c r="DK212" s="116"/>
      <c r="DL212" s="116"/>
      <c r="DM212" s="116"/>
      <c r="DN212" s="116"/>
      <c r="DO212" s="116"/>
      <c r="DP212" s="116"/>
      <c r="DQ212" s="116"/>
      <c r="DR212" s="116"/>
      <c r="DS212" s="116"/>
      <c r="DT212" s="116"/>
      <c r="DU212" s="116"/>
      <c r="DV212" s="116"/>
      <c r="DW212" s="116"/>
      <c r="DX212" s="116"/>
      <c r="DY212" s="116"/>
      <c r="DZ212" s="116"/>
      <c r="EA212" s="116"/>
      <c r="EB212" s="116"/>
      <c r="EC212" s="116"/>
      <c r="ED212" s="116"/>
      <c r="EE212" s="116"/>
      <c r="EF212" s="116"/>
      <c r="EG212" s="116"/>
      <c r="EH212" s="116"/>
      <c r="EI212" s="116"/>
      <c r="EJ212" s="116"/>
      <c r="EK212" s="116"/>
      <c r="EL212" s="116"/>
      <c r="EM212" s="116"/>
      <c r="EN212" s="116"/>
      <c r="EO212" s="116"/>
      <c r="EP212" s="116"/>
      <c r="EQ212" s="116"/>
      <c r="ER212" s="116"/>
      <c r="ES212" s="116"/>
      <c r="ET212" s="116"/>
      <c r="EU212" s="116"/>
      <c r="EV212" s="116"/>
      <c r="EW212" s="116"/>
      <c r="EX212" s="116"/>
      <c r="EY212" s="116"/>
      <c r="EZ212" s="116"/>
      <c r="FA212" s="116"/>
      <c r="FB212" s="116"/>
      <c r="FC212" s="116"/>
      <c r="FD212" s="116"/>
      <c r="FE212" s="116"/>
      <c r="FF212" s="116"/>
      <c r="FG212" s="116"/>
      <c r="FH212" s="116"/>
      <c r="FI212" s="116"/>
      <c r="FJ212" s="116"/>
      <c r="FK212" s="116"/>
      <c r="FL212" s="116"/>
      <c r="FM212" s="116"/>
      <c r="FN212" s="116"/>
      <c r="FO212" s="116"/>
      <c r="FP212" s="116"/>
      <c r="FQ212" s="116"/>
      <c r="FR212" s="116"/>
      <c r="FS212" s="116"/>
      <c r="FT212" s="116"/>
      <c r="FU212" s="116"/>
      <c r="FV212" s="116"/>
      <c r="FW212" s="116"/>
      <c r="FX212" s="116"/>
      <c r="FY212" s="116"/>
      <c r="FZ212" s="116"/>
      <c r="GA212" s="116"/>
      <c r="GB212" s="116"/>
      <c r="GC212" s="116"/>
      <c r="GD212" s="116"/>
      <c r="GE212" s="116"/>
      <c r="GF212" s="116"/>
      <c r="GG212" s="116"/>
      <c r="GH212" s="116"/>
      <c r="GI212" s="116"/>
      <c r="GJ212" s="116"/>
      <c r="GK212" s="116"/>
      <c r="GL212" s="116"/>
    </row>
    <row r="213" spans="1:194" s="113" customFormat="1" x14ac:dyDescent="0.25">
      <c r="A213" s="121" t="s">
        <v>296</v>
      </c>
      <c r="B213" s="122">
        <v>12019</v>
      </c>
      <c r="C213" s="122">
        <v>12019</v>
      </c>
      <c r="D213" s="122">
        <v>0</v>
      </c>
      <c r="E213" s="122"/>
      <c r="F213" s="122"/>
      <c r="G213" s="122">
        <v>0</v>
      </c>
      <c r="H213" s="122"/>
      <c r="I213" s="122"/>
      <c r="J213" s="122">
        <v>0</v>
      </c>
      <c r="K213" s="122"/>
      <c r="L213" s="122"/>
      <c r="M213" s="122">
        <v>0</v>
      </c>
      <c r="N213" s="122">
        <v>12019</v>
      </c>
      <c r="O213" s="122">
        <v>12019</v>
      </c>
      <c r="P213" s="122">
        <v>0</v>
      </c>
      <c r="Q213" s="122"/>
      <c r="R213" s="122"/>
      <c r="S213" s="122">
        <v>0</v>
      </c>
      <c r="T213" s="122"/>
      <c r="U213" s="122"/>
      <c r="V213" s="122">
        <v>0</v>
      </c>
      <c r="W213" s="122"/>
      <c r="X213" s="122"/>
      <c r="Y213" s="122">
        <v>0</v>
      </c>
      <c r="Z213" s="122"/>
      <c r="AA213" s="122"/>
      <c r="AB213" s="122">
        <v>0</v>
      </c>
      <c r="AC213" s="116"/>
      <c r="AD213" s="116"/>
      <c r="AE213" s="116"/>
      <c r="AF213" s="116"/>
      <c r="AG213" s="116"/>
      <c r="AH213" s="116"/>
      <c r="AI213" s="116"/>
      <c r="AJ213" s="116"/>
      <c r="AK213" s="116"/>
      <c r="AL213" s="116"/>
      <c r="AM213" s="116"/>
      <c r="AN213" s="116"/>
      <c r="AO213" s="116"/>
      <c r="AP213" s="116"/>
      <c r="AQ213" s="116"/>
      <c r="AR213" s="116"/>
      <c r="AS213" s="116"/>
      <c r="AT213" s="116"/>
      <c r="AU213" s="116"/>
      <c r="AV213" s="116"/>
      <c r="AW213" s="116"/>
      <c r="AX213" s="116"/>
      <c r="AY213" s="116"/>
      <c r="AZ213" s="116"/>
      <c r="BA213" s="116"/>
      <c r="BB213" s="116"/>
      <c r="BC213" s="116"/>
      <c r="BD213" s="116"/>
      <c r="BE213" s="116"/>
      <c r="BF213" s="116"/>
      <c r="BG213" s="116"/>
      <c r="BH213" s="116"/>
      <c r="BI213" s="116"/>
      <c r="BJ213" s="116"/>
      <c r="BK213" s="116"/>
      <c r="BL213" s="116"/>
      <c r="BM213" s="116"/>
      <c r="BN213" s="116"/>
      <c r="BO213" s="116"/>
      <c r="BP213" s="116"/>
      <c r="BQ213" s="116"/>
      <c r="BR213" s="116"/>
      <c r="BS213" s="116"/>
      <c r="BT213" s="116"/>
      <c r="BU213" s="116"/>
      <c r="BV213" s="116"/>
      <c r="BW213" s="116"/>
      <c r="BX213" s="116"/>
      <c r="BY213" s="116"/>
      <c r="BZ213" s="116"/>
      <c r="CA213" s="116"/>
      <c r="CB213" s="116"/>
      <c r="CC213" s="116"/>
      <c r="CD213" s="116"/>
      <c r="CE213" s="116"/>
      <c r="CF213" s="116"/>
      <c r="CG213" s="116"/>
      <c r="CH213" s="116"/>
      <c r="CI213" s="116"/>
      <c r="CJ213" s="116"/>
      <c r="CK213" s="116"/>
      <c r="CL213" s="116"/>
      <c r="CM213" s="116"/>
      <c r="CN213" s="116"/>
      <c r="CO213" s="116"/>
      <c r="CP213" s="116"/>
      <c r="CQ213" s="116"/>
      <c r="CR213" s="116"/>
      <c r="CS213" s="116"/>
      <c r="CT213" s="116"/>
      <c r="CU213" s="116"/>
      <c r="CV213" s="116"/>
      <c r="CW213" s="116"/>
      <c r="CX213" s="116"/>
      <c r="CY213" s="116"/>
      <c r="CZ213" s="116"/>
      <c r="DA213" s="116"/>
      <c r="DB213" s="116"/>
      <c r="DC213" s="116"/>
      <c r="DD213" s="116"/>
      <c r="DE213" s="116"/>
      <c r="DF213" s="116"/>
      <c r="DG213" s="116"/>
      <c r="DH213" s="116"/>
      <c r="DI213" s="116"/>
      <c r="DJ213" s="116"/>
      <c r="DK213" s="116"/>
      <c r="DL213" s="116"/>
      <c r="DM213" s="116"/>
      <c r="DN213" s="116"/>
      <c r="DO213" s="116"/>
      <c r="DP213" s="116"/>
      <c r="DQ213" s="116"/>
      <c r="DR213" s="116"/>
      <c r="DS213" s="116"/>
      <c r="DT213" s="116"/>
      <c r="DU213" s="116"/>
      <c r="DV213" s="116"/>
      <c r="DW213" s="116"/>
      <c r="DX213" s="116"/>
      <c r="DY213" s="116"/>
      <c r="DZ213" s="116"/>
      <c r="EA213" s="116"/>
      <c r="EB213" s="116"/>
      <c r="EC213" s="116"/>
      <c r="ED213" s="116"/>
      <c r="EE213" s="116"/>
      <c r="EF213" s="116"/>
      <c r="EG213" s="116"/>
      <c r="EH213" s="116"/>
      <c r="EI213" s="116"/>
      <c r="EJ213" s="116"/>
      <c r="EK213" s="116"/>
      <c r="EL213" s="116"/>
      <c r="EM213" s="116"/>
      <c r="EN213" s="116"/>
      <c r="EO213" s="116"/>
      <c r="EP213" s="116"/>
      <c r="EQ213" s="116"/>
      <c r="ER213" s="116"/>
      <c r="ES213" s="116"/>
      <c r="ET213" s="116"/>
      <c r="EU213" s="116"/>
      <c r="EV213" s="116"/>
      <c r="EW213" s="116"/>
      <c r="EX213" s="116"/>
      <c r="EY213" s="116"/>
      <c r="EZ213" s="116"/>
      <c r="FA213" s="116"/>
      <c r="FB213" s="116"/>
      <c r="FC213" s="116"/>
      <c r="FD213" s="116"/>
      <c r="FE213" s="116"/>
      <c r="FF213" s="116"/>
      <c r="FG213" s="116"/>
      <c r="FH213" s="116"/>
      <c r="FI213" s="116"/>
      <c r="FJ213" s="116"/>
      <c r="FK213" s="116"/>
      <c r="FL213" s="116"/>
      <c r="FM213" s="116"/>
      <c r="FN213" s="116"/>
      <c r="FO213" s="116"/>
      <c r="FP213" s="116"/>
      <c r="FQ213" s="116"/>
      <c r="FR213" s="116"/>
      <c r="FS213" s="116"/>
      <c r="FT213" s="116"/>
      <c r="FU213" s="116"/>
      <c r="FV213" s="116"/>
      <c r="FW213" s="116"/>
      <c r="FX213" s="116"/>
      <c r="FY213" s="116"/>
      <c r="FZ213" s="116"/>
      <c r="GA213" s="116"/>
      <c r="GB213" s="116"/>
      <c r="GC213" s="116"/>
      <c r="GD213" s="116"/>
      <c r="GE213" s="116"/>
      <c r="GF213" s="116"/>
      <c r="GG213" s="116"/>
      <c r="GH213" s="116"/>
      <c r="GI213" s="116"/>
      <c r="GJ213" s="116"/>
      <c r="GK213" s="116"/>
      <c r="GL213" s="116"/>
    </row>
    <row r="214" spans="1:194" s="116" customFormat="1" x14ac:dyDescent="0.25">
      <c r="A214" s="124" t="s">
        <v>297</v>
      </c>
      <c r="B214" s="122">
        <v>25000</v>
      </c>
      <c r="C214" s="122">
        <v>25000</v>
      </c>
      <c r="D214" s="122">
        <v>0</v>
      </c>
      <c r="E214" s="122"/>
      <c r="F214" s="122"/>
      <c r="G214" s="122">
        <v>0</v>
      </c>
      <c r="H214" s="122"/>
      <c r="I214" s="122"/>
      <c r="J214" s="122">
        <v>0</v>
      </c>
      <c r="K214" s="122">
        <v>25000</v>
      </c>
      <c r="L214" s="122">
        <v>25000</v>
      </c>
      <c r="M214" s="122">
        <v>0</v>
      </c>
      <c r="N214" s="122"/>
      <c r="O214" s="122"/>
      <c r="P214" s="122">
        <v>0</v>
      </c>
      <c r="Q214" s="122"/>
      <c r="R214" s="122"/>
      <c r="S214" s="122">
        <v>0</v>
      </c>
      <c r="T214" s="122"/>
      <c r="U214" s="122"/>
      <c r="V214" s="122">
        <v>0</v>
      </c>
      <c r="W214" s="122"/>
      <c r="X214" s="122"/>
      <c r="Y214" s="122">
        <v>0</v>
      </c>
      <c r="Z214" s="122"/>
      <c r="AA214" s="122"/>
      <c r="AB214" s="122">
        <v>0</v>
      </c>
    </row>
    <row r="215" spans="1:194" s="113" customFormat="1" x14ac:dyDescent="0.25">
      <c r="A215" s="121" t="s">
        <v>298</v>
      </c>
      <c r="B215" s="122">
        <v>18000</v>
      </c>
      <c r="C215" s="122">
        <v>18000</v>
      </c>
      <c r="D215" s="122">
        <v>0</v>
      </c>
      <c r="E215" s="122"/>
      <c r="F215" s="122"/>
      <c r="G215" s="122">
        <v>0</v>
      </c>
      <c r="H215" s="122"/>
      <c r="I215" s="122"/>
      <c r="J215" s="122">
        <v>0</v>
      </c>
      <c r="K215" s="122"/>
      <c r="L215" s="122"/>
      <c r="M215" s="122">
        <v>0</v>
      </c>
      <c r="N215" s="122">
        <v>18000</v>
      </c>
      <c r="O215" s="122">
        <v>18000</v>
      </c>
      <c r="P215" s="122">
        <v>0</v>
      </c>
      <c r="Q215" s="122"/>
      <c r="R215" s="122"/>
      <c r="S215" s="122">
        <v>0</v>
      </c>
      <c r="T215" s="122"/>
      <c r="U215" s="122"/>
      <c r="V215" s="122">
        <v>0</v>
      </c>
      <c r="W215" s="122"/>
      <c r="X215" s="122"/>
      <c r="Y215" s="122">
        <v>0</v>
      </c>
      <c r="Z215" s="122"/>
      <c r="AA215" s="122"/>
      <c r="AB215" s="122">
        <v>0</v>
      </c>
      <c r="AC215" s="116"/>
      <c r="AD215" s="116"/>
      <c r="AE215" s="116"/>
      <c r="AF215" s="116"/>
      <c r="AG215" s="116"/>
      <c r="AH215" s="116"/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6"/>
      <c r="AU215" s="116"/>
      <c r="AV215" s="116"/>
      <c r="AW215" s="116"/>
      <c r="AX215" s="116"/>
      <c r="AY215" s="116"/>
      <c r="AZ215" s="116"/>
      <c r="BA215" s="116"/>
      <c r="BB215" s="116"/>
      <c r="BC215" s="116"/>
      <c r="BD215" s="116"/>
      <c r="BE215" s="116"/>
      <c r="BF215" s="116"/>
      <c r="BG215" s="116"/>
      <c r="BH215" s="116"/>
      <c r="BI215" s="116"/>
      <c r="BJ215" s="116"/>
      <c r="BK215" s="116"/>
      <c r="BL215" s="116"/>
      <c r="BM215" s="116"/>
      <c r="BN215" s="116"/>
      <c r="BO215" s="116"/>
      <c r="BP215" s="116"/>
      <c r="BQ215" s="116"/>
      <c r="BR215" s="116"/>
      <c r="BS215" s="116"/>
      <c r="BT215" s="116"/>
      <c r="BU215" s="116"/>
      <c r="BV215" s="116"/>
      <c r="BW215" s="116"/>
      <c r="BX215" s="116"/>
      <c r="BY215" s="116"/>
      <c r="BZ215" s="116"/>
      <c r="CA215" s="116"/>
      <c r="CB215" s="116"/>
      <c r="CC215" s="116"/>
      <c r="CD215" s="116"/>
      <c r="CE215" s="116"/>
      <c r="CF215" s="116"/>
      <c r="CG215" s="116"/>
      <c r="CH215" s="116"/>
      <c r="CI215" s="116"/>
      <c r="CJ215" s="116"/>
      <c r="CK215" s="116"/>
      <c r="CL215" s="116"/>
      <c r="CM215" s="116"/>
      <c r="CN215" s="116"/>
      <c r="CO215" s="116"/>
      <c r="CP215" s="116"/>
      <c r="CQ215" s="116"/>
      <c r="CR215" s="116"/>
      <c r="CS215" s="116"/>
      <c r="CT215" s="116"/>
      <c r="CU215" s="116"/>
      <c r="CV215" s="116"/>
      <c r="CW215" s="116"/>
      <c r="CX215" s="116"/>
      <c r="CY215" s="116"/>
      <c r="CZ215" s="116"/>
      <c r="DA215" s="116"/>
      <c r="DB215" s="116"/>
      <c r="DC215" s="116"/>
      <c r="DD215" s="116"/>
      <c r="DE215" s="116"/>
      <c r="DF215" s="116"/>
      <c r="DG215" s="116"/>
      <c r="DH215" s="116"/>
      <c r="DI215" s="116"/>
      <c r="DJ215" s="116"/>
      <c r="DK215" s="116"/>
      <c r="DL215" s="116"/>
      <c r="DM215" s="116"/>
      <c r="DN215" s="116"/>
      <c r="DO215" s="116"/>
      <c r="DP215" s="116"/>
      <c r="DQ215" s="116"/>
      <c r="DR215" s="116"/>
      <c r="DS215" s="116"/>
      <c r="DT215" s="116"/>
      <c r="DU215" s="116"/>
      <c r="DV215" s="116"/>
      <c r="DW215" s="116"/>
      <c r="DX215" s="116"/>
      <c r="DY215" s="116"/>
      <c r="DZ215" s="116"/>
      <c r="EA215" s="116"/>
      <c r="EB215" s="116"/>
      <c r="EC215" s="116"/>
      <c r="ED215" s="116"/>
      <c r="EE215" s="116"/>
      <c r="EF215" s="116"/>
      <c r="EG215" s="116"/>
      <c r="EH215" s="116"/>
      <c r="EI215" s="116"/>
      <c r="EJ215" s="116"/>
      <c r="EK215" s="116"/>
      <c r="EL215" s="116"/>
      <c r="EM215" s="116"/>
      <c r="EN215" s="116"/>
      <c r="EO215" s="116"/>
      <c r="EP215" s="116"/>
      <c r="EQ215" s="116"/>
      <c r="ER215" s="116"/>
      <c r="ES215" s="116"/>
      <c r="ET215" s="116"/>
      <c r="EU215" s="116"/>
      <c r="EV215" s="116"/>
      <c r="EW215" s="116"/>
      <c r="EX215" s="116"/>
      <c r="EY215" s="116"/>
      <c r="EZ215" s="116"/>
      <c r="FA215" s="116"/>
      <c r="FB215" s="116"/>
      <c r="FC215" s="116"/>
      <c r="FD215" s="116"/>
      <c r="FE215" s="116"/>
      <c r="FF215" s="116"/>
      <c r="FG215" s="116"/>
      <c r="FH215" s="116"/>
      <c r="FI215" s="116"/>
      <c r="FJ215" s="116"/>
      <c r="FK215" s="116"/>
      <c r="FL215" s="116"/>
      <c r="FM215" s="116"/>
      <c r="FN215" s="116"/>
      <c r="FO215" s="116"/>
      <c r="FP215" s="116"/>
      <c r="FQ215" s="116"/>
      <c r="FR215" s="116"/>
      <c r="FS215" s="116"/>
      <c r="FT215" s="116"/>
      <c r="FU215" s="116"/>
      <c r="FV215" s="116"/>
      <c r="FW215" s="116"/>
      <c r="FX215" s="116"/>
      <c r="FY215" s="116"/>
      <c r="FZ215" s="116"/>
      <c r="GA215" s="116"/>
      <c r="GB215" s="116"/>
      <c r="GC215" s="116"/>
      <c r="GD215" s="116"/>
      <c r="GE215" s="116"/>
      <c r="GF215" s="116"/>
      <c r="GG215" s="116"/>
      <c r="GH215" s="116"/>
      <c r="GI215" s="116"/>
      <c r="GJ215" s="116"/>
      <c r="GK215" s="116"/>
      <c r="GL215" s="116"/>
    </row>
    <row r="216" spans="1:194" s="116" customFormat="1" x14ac:dyDescent="0.25">
      <c r="A216" s="114" t="s">
        <v>277</v>
      </c>
      <c r="B216" s="115">
        <v>36186</v>
      </c>
      <c r="C216" s="115">
        <v>51809</v>
      </c>
      <c r="D216" s="115">
        <v>15623</v>
      </c>
      <c r="E216" s="115">
        <v>0</v>
      </c>
      <c r="F216" s="115">
        <v>0</v>
      </c>
      <c r="G216" s="115">
        <v>0</v>
      </c>
      <c r="H216" s="115">
        <v>0</v>
      </c>
      <c r="I216" s="115">
        <v>0</v>
      </c>
      <c r="J216" s="115">
        <v>0</v>
      </c>
      <c r="K216" s="115">
        <v>32186</v>
      </c>
      <c r="L216" s="115">
        <v>51324</v>
      </c>
      <c r="M216" s="115">
        <v>19138</v>
      </c>
      <c r="N216" s="115">
        <v>4000</v>
      </c>
      <c r="O216" s="115">
        <v>485</v>
      </c>
      <c r="P216" s="115">
        <v>-3515</v>
      </c>
      <c r="Q216" s="115">
        <v>0</v>
      </c>
      <c r="R216" s="115">
        <v>0</v>
      </c>
      <c r="S216" s="115">
        <v>0</v>
      </c>
      <c r="T216" s="115">
        <v>0</v>
      </c>
      <c r="U216" s="115">
        <v>0</v>
      </c>
      <c r="V216" s="115">
        <v>0</v>
      </c>
      <c r="W216" s="115">
        <v>0</v>
      </c>
      <c r="X216" s="115">
        <v>0</v>
      </c>
      <c r="Y216" s="115">
        <v>0</v>
      </c>
      <c r="Z216" s="115">
        <v>0</v>
      </c>
      <c r="AA216" s="115">
        <v>0</v>
      </c>
      <c r="AB216" s="115">
        <v>0</v>
      </c>
    </row>
    <row r="217" spans="1:194" s="116" customFormat="1" x14ac:dyDescent="0.25">
      <c r="A217" s="121" t="s">
        <v>299</v>
      </c>
      <c r="B217" s="122">
        <v>4000</v>
      </c>
      <c r="C217" s="122">
        <v>485</v>
      </c>
      <c r="D217" s="122">
        <v>-3515</v>
      </c>
      <c r="E217" s="122"/>
      <c r="F217" s="122"/>
      <c r="G217" s="122">
        <v>0</v>
      </c>
      <c r="H217" s="122"/>
      <c r="I217" s="122"/>
      <c r="J217" s="122">
        <v>0</v>
      </c>
      <c r="K217" s="122"/>
      <c r="L217" s="122"/>
      <c r="M217" s="122">
        <v>0</v>
      </c>
      <c r="N217" s="122">
        <v>4000</v>
      </c>
      <c r="O217" s="122">
        <v>485</v>
      </c>
      <c r="P217" s="122">
        <v>-3515</v>
      </c>
      <c r="Q217" s="122"/>
      <c r="R217" s="122"/>
      <c r="S217" s="122">
        <v>0</v>
      </c>
      <c r="T217" s="122"/>
      <c r="U217" s="122"/>
      <c r="V217" s="122">
        <v>0</v>
      </c>
      <c r="W217" s="122"/>
      <c r="X217" s="122"/>
      <c r="Y217" s="122">
        <v>0</v>
      </c>
      <c r="Z217" s="122"/>
      <c r="AA217" s="122"/>
      <c r="AB217" s="122">
        <v>0</v>
      </c>
    </row>
    <row r="218" spans="1:194" s="116" customFormat="1" x14ac:dyDescent="0.25">
      <c r="A218" s="121" t="s">
        <v>300</v>
      </c>
      <c r="B218" s="122">
        <v>0</v>
      </c>
      <c r="C218" s="122">
        <v>3900</v>
      </c>
      <c r="D218" s="122">
        <v>3900</v>
      </c>
      <c r="E218" s="122"/>
      <c r="F218" s="122"/>
      <c r="G218" s="122">
        <v>0</v>
      </c>
      <c r="H218" s="122"/>
      <c r="I218" s="122"/>
      <c r="J218" s="122">
        <v>0</v>
      </c>
      <c r="K218" s="122"/>
      <c r="L218" s="122">
        <v>3900</v>
      </c>
      <c r="M218" s="122">
        <v>3900</v>
      </c>
      <c r="N218" s="122"/>
      <c r="O218" s="122"/>
      <c r="P218" s="122">
        <v>0</v>
      </c>
      <c r="Q218" s="122"/>
      <c r="R218" s="122"/>
      <c r="S218" s="122">
        <v>0</v>
      </c>
      <c r="T218" s="122"/>
      <c r="U218" s="122"/>
      <c r="V218" s="122">
        <v>0</v>
      </c>
      <c r="W218" s="122"/>
      <c r="X218" s="122"/>
      <c r="Y218" s="122">
        <v>0</v>
      </c>
      <c r="Z218" s="122"/>
      <c r="AA218" s="122"/>
      <c r="AB218" s="122">
        <v>0</v>
      </c>
    </row>
    <row r="219" spans="1:194" s="116" customFormat="1" x14ac:dyDescent="0.25">
      <c r="A219" s="121" t="s">
        <v>301</v>
      </c>
      <c r="B219" s="122">
        <v>0</v>
      </c>
      <c r="C219" s="122">
        <v>2442</v>
      </c>
      <c r="D219" s="122">
        <v>2442</v>
      </c>
      <c r="E219" s="122"/>
      <c r="F219" s="122"/>
      <c r="G219" s="122">
        <v>0</v>
      </c>
      <c r="H219" s="122"/>
      <c r="I219" s="122"/>
      <c r="J219" s="122">
        <v>0</v>
      </c>
      <c r="K219" s="122"/>
      <c r="L219" s="122">
        <v>2442</v>
      </c>
      <c r="M219" s="122">
        <v>2442</v>
      </c>
      <c r="N219" s="122"/>
      <c r="O219" s="122"/>
      <c r="P219" s="122">
        <v>0</v>
      </c>
      <c r="Q219" s="122"/>
      <c r="R219" s="122"/>
      <c r="S219" s="122">
        <v>0</v>
      </c>
      <c r="T219" s="122"/>
      <c r="U219" s="122"/>
      <c r="V219" s="122">
        <v>0</v>
      </c>
      <c r="W219" s="122"/>
      <c r="X219" s="122"/>
      <c r="Y219" s="122">
        <v>0</v>
      </c>
      <c r="Z219" s="122"/>
      <c r="AA219" s="122"/>
      <c r="AB219" s="122">
        <v>0</v>
      </c>
    </row>
    <row r="220" spans="1:194" s="116" customFormat="1" x14ac:dyDescent="0.25">
      <c r="A220" s="121" t="s">
        <v>302</v>
      </c>
      <c r="B220" s="122">
        <v>0</v>
      </c>
      <c r="C220" s="122">
        <v>4845</v>
      </c>
      <c r="D220" s="122">
        <v>4845</v>
      </c>
      <c r="E220" s="122"/>
      <c r="F220" s="122"/>
      <c r="G220" s="122">
        <v>0</v>
      </c>
      <c r="H220" s="122"/>
      <c r="I220" s="122"/>
      <c r="J220" s="122">
        <v>0</v>
      </c>
      <c r="K220" s="122"/>
      <c r="L220" s="122">
        <v>4845</v>
      </c>
      <c r="M220" s="122">
        <v>4845</v>
      </c>
      <c r="N220" s="122"/>
      <c r="O220" s="122"/>
      <c r="P220" s="122">
        <v>0</v>
      </c>
      <c r="Q220" s="122"/>
      <c r="R220" s="122"/>
      <c r="S220" s="122">
        <v>0</v>
      </c>
      <c r="T220" s="122"/>
      <c r="U220" s="122"/>
      <c r="V220" s="122">
        <v>0</v>
      </c>
      <c r="W220" s="122"/>
      <c r="X220" s="122"/>
      <c r="Y220" s="122">
        <v>0</v>
      </c>
      <c r="Z220" s="122"/>
      <c r="AA220" s="122"/>
      <c r="AB220" s="122">
        <v>0</v>
      </c>
    </row>
    <row r="221" spans="1:194" s="116" customFormat="1" x14ac:dyDescent="0.25">
      <c r="A221" s="121" t="s">
        <v>303</v>
      </c>
      <c r="B221" s="122">
        <v>0</v>
      </c>
      <c r="C221" s="122">
        <v>6350</v>
      </c>
      <c r="D221" s="122">
        <v>6350</v>
      </c>
      <c r="E221" s="122"/>
      <c r="F221" s="122"/>
      <c r="G221" s="122">
        <v>0</v>
      </c>
      <c r="H221" s="122"/>
      <c r="I221" s="122"/>
      <c r="J221" s="122">
        <v>0</v>
      </c>
      <c r="K221" s="122"/>
      <c r="L221" s="122">
        <v>6350</v>
      </c>
      <c r="M221" s="122">
        <v>6350</v>
      </c>
      <c r="N221" s="122"/>
      <c r="O221" s="122"/>
      <c r="P221" s="122">
        <v>0</v>
      </c>
      <c r="Q221" s="122"/>
      <c r="R221" s="122"/>
      <c r="S221" s="122">
        <v>0</v>
      </c>
      <c r="T221" s="122"/>
      <c r="U221" s="122"/>
      <c r="V221" s="122">
        <v>0</v>
      </c>
      <c r="W221" s="122"/>
      <c r="X221" s="122"/>
      <c r="Y221" s="122">
        <v>0</v>
      </c>
      <c r="Z221" s="122"/>
      <c r="AA221" s="122"/>
      <c r="AB221" s="122">
        <v>0</v>
      </c>
    </row>
    <row r="222" spans="1:194" s="116" customFormat="1" x14ac:dyDescent="0.25">
      <c r="A222" s="124" t="s">
        <v>304</v>
      </c>
      <c r="B222" s="122">
        <v>28200</v>
      </c>
      <c r="C222" s="122">
        <v>28200</v>
      </c>
      <c r="D222" s="122">
        <v>0</v>
      </c>
      <c r="E222" s="122"/>
      <c r="F222" s="122"/>
      <c r="G222" s="122">
        <v>0</v>
      </c>
      <c r="H222" s="122"/>
      <c r="I222" s="122"/>
      <c r="J222" s="122">
        <v>0</v>
      </c>
      <c r="K222" s="122">
        <v>28200</v>
      </c>
      <c r="L222" s="122">
        <v>28200</v>
      </c>
      <c r="M222" s="122">
        <v>0</v>
      </c>
      <c r="N222" s="122"/>
      <c r="O222" s="122"/>
      <c r="P222" s="122">
        <v>0</v>
      </c>
      <c r="Q222" s="122"/>
      <c r="R222" s="122"/>
      <c r="S222" s="122">
        <v>0</v>
      </c>
      <c r="T222" s="122"/>
      <c r="U222" s="122"/>
      <c r="V222" s="122">
        <v>0</v>
      </c>
      <c r="W222" s="122"/>
      <c r="X222" s="122"/>
      <c r="Y222" s="122">
        <v>0</v>
      </c>
      <c r="Z222" s="122"/>
      <c r="AA222" s="122"/>
      <c r="AB222" s="122">
        <v>0</v>
      </c>
    </row>
    <row r="223" spans="1:194" s="116" customFormat="1" x14ac:dyDescent="0.25">
      <c r="A223" s="124" t="s">
        <v>305</v>
      </c>
      <c r="B223" s="122">
        <v>0</v>
      </c>
      <c r="C223" s="122">
        <v>1601</v>
      </c>
      <c r="D223" s="122">
        <v>1601</v>
      </c>
      <c r="E223" s="122"/>
      <c r="F223" s="122"/>
      <c r="G223" s="122">
        <v>0</v>
      </c>
      <c r="H223" s="122"/>
      <c r="I223" s="122"/>
      <c r="J223" s="122">
        <v>0</v>
      </c>
      <c r="K223" s="122">
        <v>0</v>
      </c>
      <c r="L223" s="122">
        <v>1601</v>
      </c>
      <c r="M223" s="122">
        <v>1601</v>
      </c>
      <c r="N223" s="122"/>
      <c r="O223" s="122"/>
      <c r="P223" s="122">
        <v>0</v>
      </c>
      <c r="Q223" s="122"/>
      <c r="R223" s="122"/>
      <c r="S223" s="122">
        <v>0</v>
      </c>
      <c r="T223" s="122"/>
      <c r="U223" s="122"/>
      <c r="V223" s="122">
        <v>0</v>
      </c>
      <c r="W223" s="122"/>
      <c r="X223" s="122"/>
      <c r="Y223" s="122">
        <v>0</v>
      </c>
      <c r="Z223" s="122"/>
      <c r="AA223" s="122"/>
      <c r="AB223" s="122">
        <v>0</v>
      </c>
    </row>
    <row r="224" spans="1:194" s="116" customFormat="1" x14ac:dyDescent="0.25">
      <c r="A224" s="121" t="s">
        <v>306</v>
      </c>
      <c r="B224" s="122">
        <v>3986</v>
      </c>
      <c r="C224" s="122">
        <v>3986</v>
      </c>
      <c r="D224" s="122">
        <v>0</v>
      </c>
      <c r="E224" s="122"/>
      <c r="F224" s="122"/>
      <c r="G224" s="122">
        <v>0</v>
      </c>
      <c r="H224" s="122"/>
      <c r="I224" s="122"/>
      <c r="J224" s="122">
        <v>0</v>
      </c>
      <c r="K224" s="122">
        <v>3986</v>
      </c>
      <c r="L224" s="122">
        <v>3986</v>
      </c>
      <c r="M224" s="122">
        <v>0</v>
      </c>
      <c r="N224" s="122"/>
      <c r="O224" s="122"/>
      <c r="P224" s="122">
        <v>0</v>
      </c>
      <c r="Q224" s="122"/>
      <c r="R224" s="122"/>
      <c r="S224" s="122">
        <v>0</v>
      </c>
      <c r="T224" s="122"/>
      <c r="U224" s="122"/>
      <c r="V224" s="122">
        <v>0</v>
      </c>
      <c r="W224" s="122"/>
      <c r="X224" s="122"/>
      <c r="Y224" s="122">
        <v>0</v>
      </c>
      <c r="Z224" s="122"/>
      <c r="AA224" s="122"/>
      <c r="AB224" s="122">
        <v>0</v>
      </c>
    </row>
    <row r="225" spans="1:194" s="116" customFormat="1" x14ac:dyDescent="0.25">
      <c r="A225" s="114" t="s">
        <v>283</v>
      </c>
      <c r="B225" s="115">
        <v>0</v>
      </c>
      <c r="C225" s="115">
        <v>0</v>
      </c>
      <c r="D225" s="115">
        <v>0</v>
      </c>
      <c r="E225" s="115">
        <v>0</v>
      </c>
      <c r="F225" s="115">
        <v>0</v>
      </c>
      <c r="G225" s="115">
        <v>0</v>
      </c>
      <c r="H225" s="115">
        <v>0</v>
      </c>
      <c r="I225" s="115">
        <v>0</v>
      </c>
      <c r="J225" s="115">
        <v>0</v>
      </c>
      <c r="K225" s="115">
        <v>0</v>
      </c>
      <c r="L225" s="115">
        <v>0</v>
      </c>
      <c r="M225" s="115">
        <v>0</v>
      </c>
      <c r="N225" s="115">
        <v>0</v>
      </c>
      <c r="O225" s="115">
        <v>0</v>
      </c>
      <c r="P225" s="115">
        <v>0</v>
      </c>
      <c r="Q225" s="115">
        <v>0</v>
      </c>
      <c r="R225" s="115">
        <v>0</v>
      </c>
      <c r="S225" s="115">
        <v>0</v>
      </c>
      <c r="T225" s="115">
        <v>0</v>
      </c>
      <c r="U225" s="115">
        <v>0</v>
      </c>
      <c r="V225" s="115">
        <v>0</v>
      </c>
      <c r="W225" s="115">
        <v>0</v>
      </c>
      <c r="X225" s="115">
        <v>0</v>
      </c>
      <c r="Y225" s="115">
        <v>0</v>
      </c>
      <c r="Z225" s="115">
        <v>0</v>
      </c>
      <c r="AA225" s="115">
        <v>0</v>
      </c>
      <c r="AB225" s="115">
        <v>0</v>
      </c>
    </row>
    <row r="226" spans="1:194" s="116" customFormat="1" x14ac:dyDescent="0.25">
      <c r="A226" s="121"/>
      <c r="B226" s="122">
        <v>0</v>
      </c>
      <c r="C226" s="122">
        <v>0</v>
      </c>
      <c r="D226" s="122">
        <v>0</v>
      </c>
      <c r="E226" s="122"/>
      <c r="F226" s="122"/>
      <c r="G226" s="122">
        <v>0</v>
      </c>
      <c r="H226" s="122"/>
      <c r="I226" s="122"/>
      <c r="J226" s="122">
        <v>0</v>
      </c>
      <c r="K226" s="122"/>
      <c r="L226" s="122"/>
      <c r="M226" s="122">
        <v>0</v>
      </c>
      <c r="N226" s="122"/>
      <c r="O226" s="122"/>
      <c r="P226" s="122">
        <v>0</v>
      </c>
      <c r="Q226" s="122"/>
      <c r="R226" s="122"/>
      <c r="S226" s="122">
        <v>0</v>
      </c>
      <c r="T226" s="122"/>
      <c r="U226" s="122"/>
      <c r="V226" s="122">
        <v>0</v>
      </c>
      <c r="W226" s="122"/>
      <c r="X226" s="122"/>
      <c r="Y226" s="122">
        <v>0</v>
      </c>
      <c r="Z226" s="122"/>
      <c r="AA226" s="122"/>
      <c r="AB226" s="122">
        <v>0</v>
      </c>
    </row>
    <row r="227" spans="1:194" s="116" customFormat="1" x14ac:dyDescent="0.25">
      <c r="A227" s="114" t="s">
        <v>307</v>
      </c>
      <c r="B227" s="115">
        <v>64833</v>
      </c>
      <c r="C227" s="115">
        <v>68348</v>
      </c>
      <c r="D227" s="115">
        <v>3515</v>
      </c>
      <c r="E227" s="115">
        <v>0</v>
      </c>
      <c r="F227" s="115">
        <v>0</v>
      </c>
      <c r="G227" s="115">
        <v>0</v>
      </c>
      <c r="H227" s="115">
        <v>0</v>
      </c>
      <c r="I227" s="115">
        <v>0</v>
      </c>
      <c r="J227" s="115">
        <v>0</v>
      </c>
      <c r="K227" s="115">
        <v>64833</v>
      </c>
      <c r="L227" s="115">
        <v>64833</v>
      </c>
      <c r="M227" s="115">
        <v>0</v>
      </c>
      <c r="N227" s="115">
        <v>0</v>
      </c>
      <c r="O227" s="115">
        <v>3515</v>
      </c>
      <c r="P227" s="115">
        <v>3515</v>
      </c>
      <c r="Q227" s="115">
        <v>0</v>
      </c>
      <c r="R227" s="115">
        <v>0</v>
      </c>
      <c r="S227" s="115">
        <v>0</v>
      </c>
      <c r="T227" s="115">
        <v>0</v>
      </c>
      <c r="U227" s="115">
        <v>0</v>
      </c>
      <c r="V227" s="115">
        <v>0</v>
      </c>
      <c r="W227" s="115">
        <v>0</v>
      </c>
      <c r="X227" s="115">
        <v>0</v>
      </c>
      <c r="Y227" s="115">
        <v>0</v>
      </c>
      <c r="Z227" s="115">
        <v>0</v>
      </c>
      <c r="AA227" s="115">
        <v>0</v>
      </c>
      <c r="AB227" s="115">
        <v>0</v>
      </c>
      <c r="AC227" s="113"/>
      <c r="AD227" s="113"/>
      <c r="AE227" s="113"/>
      <c r="AF227" s="113"/>
      <c r="AG227" s="113"/>
      <c r="AH227" s="113"/>
      <c r="AI227" s="113"/>
      <c r="AJ227" s="113"/>
      <c r="AK227" s="113"/>
      <c r="AL227" s="113"/>
      <c r="AM227" s="113"/>
      <c r="AN227" s="113"/>
      <c r="AO227" s="113"/>
      <c r="AP227" s="113"/>
      <c r="AQ227" s="113"/>
      <c r="AR227" s="113"/>
      <c r="AS227" s="113"/>
      <c r="AT227" s="113"/>
      <c r="AU227" s="113"/>
      <c r="AV227" s="113"/>
      <c r="AW227" s="113"/>
      <c r="AX227" s="113"/>
      <c r="AY227" s="113"/>
      <c r="AZ227" s="113"/>
      <c r="BA227" s="113"/>
      <c r="BB227" s="113"/>
      <c r="BC227" s="113"/>
      <c r="BD227" s="113"/>
      <c r="BE227" s="113"/>
      <c r="BF227" s="113"/>
      <c r="BG227" s="113"/>
      <c r="BH227" s="113"/>
      <c r="BI227" s="113"/>
      <c r="BJ227" s="113"/>
      <c r="BK227" s="113"/>
      <c r="BL227" s="113"/>
      <c r="BM227" s="113"/>
      <c r="BN227" s="113"/>
      <c r="BO227" s="113"/>
      <c r="BP227" s="113"/>
      <c r="BQ227" s="113"/>
      <c r="BR227" s="113"/>
      <c r="BS227" s="113"/>
      <c r="BT227" s="113"/>
      <c r="BU227" s="113"/>
      <c r="BV227" s="113"/>
      <c r="BW227" s="113"/>
      <c r="BX227" s="113"/>
      <c r="BY227" s="113"/>
      <c r="BZ227" s="113"/>
      <c r="CA227" s="113"/>
      <c r="CB227" s="113"/>
      <c r="CC227" s="113"/>
      <c r="CD227" s="113"/>
      <c r="CE227" s="113"/>
      <c r="CF227" s="113"/>
      <c r="CG227" s="113"/>
      <c r="CH227" s="113"/>
      <c r="CI227" s="113"/>
      <c r="CJ227" s="113"/>
      <c r="CK227" s="113"/>
      <c r="CL227" s="113"/>
      <c r="CM227" s="113"/>
      <c r="CN227" s="113"/>
      <c r="CO227" s="113"/>
      <c r="CP227" s="113"/>
      <c r="CQ227" s="113"/>
      <c r="CR227" s="113"/>
      <c r="CS227" s="113"/>
      <c r="CT227" s="113"/>
      <c r="CU227" s="113"/>
      <c r="CV227" s="113"/>
      <c r="CW227" s="113"/>
      <c r="CX227" s="113"/>
      <c r="CY227" s="113"/>
      <c r="CZ227" s="113"/>
      <c r="DA227" s="113"/>
      <c r="DB227" s="113"/>
      <c r="DC227" s="113"/>
      <c r="DD227" s="113"/>
      <c r="DE227" s="113"/>
      <c r="DF227" s="113"/>
      <c r="DG227" s="113"/>
      <c r="DH227" s="113"/>
      <c r="DI227" s="113"/>
      <c r="DJ227" s="113"/>
      <c r="DK227" s="113"/>
      <c r="DL227" s="113"/>
      <c r="DM227" s="113"/>
      <c r="DN227" s="113"/>
      <c r="DO227" s="113"/>
      <c r="DP227" s="113"/>
      <c r="DQ227" s="113"/>
      <c r="DR227" s="113"/>
      <c r="DS227" s="113"/>
      <c r="DT227" s="113"/>
      <c r="DU227" s="113"/>
      <c r="DV227" s="113"/>
      <c r="DW227" s="113"/>
      <c r="DX227" s="113"/>
      <c r="DY227" s="113"/>
      <c r="DZ227" s="113"/>
      <c r="EA227" s="113"/>
      <c r="EB227" s="113"/>
      <c r="EC227" s="113"/>
      <c r="ED227" s="113"/>
      <c r="EE227" s="113"/>
      <c r="EF227" s="113"/>
      <c r="EG227" s="113"/>
      <c r="EH227" s="113"/>
      <c r="EI227" s="113"/>
      <c r="EJ227" s="113"/>
      <c r="EK227" s="113"/>
      <c r="EL227" s="113"/>
      <c r="EM227" s="113"/>
      <c r="EN227" s="113"/>
      <c r="EO227" s="113"/>
      <c r="EP227" s="113"/>
      <c r="EQ227" s="113"/>
      <c r="ER227" s="113"/>
      <c r="ES227" s="113"/>
      <c r="ET227" s="113"/>
      <c r="EU227" s="113"/>
      <c r="EV227" s="113"/>
      <c r="EW227" s="113"/>
      <c r="EX227" s="113"/>
      <c r="EY227" s="113"/>
      <c r="EZ227" s="113"/>
      <c r="FA227" s="113"/>
      <c r="FB227" s="113"/>
      <c r="FC227" s="113"/>
      <c r="FD227" s="113"/>
      <c r="FE227" s="113"/>
      <c r="FF227" s="113"/>
      <c r="FG227" s="113"/>
      <c r="FH227" s="113"/>
      <c r="FI227" s="113"/>
      <c r="FJ227" s="113"/>
      <c r="FK227" s="113"/>
      <c r="FL227" s="113"/>
      <c r="FM227" s="113"/>
      <c r="FN227" s="113"/>
      <c r="FO227" s="113"/>
      <c r="FP227" s="113"/>
      <c r="FQ227" s="113"/>
      <c r="FR227" s="113"/>
      <c r="FS227" s="113"/>
      <c r="FT227" s="113"/>
      <c r="FU227" s="113"/>
      <c r="FV227" s="113"/>
      <c r="FW227" s="113"/>
      <c r="FX227" s="113"/>
      <c r="FY227" s="113"/>
      <c r="FZ227" s="113"/>
      <c r="GA227" s="113"/>
      <c r="GB227" s="113"/>
      <c r="GC227" s="113"/>
      <c r="GD227" s="113"/>
      <c r="GE227" s="113"/>
      <c r="GF227" s="113"/>
      <c r="GG227" s="113"/>
      <c r="GH227" s="113"/>
      <c r="GI227" s="113"/>
      <c r="GJ227" s="113"/>
      <c r="GK227" s="113"/>
      <c r="GL227" s="113"/>
    </row>
    <row r="228" spans="1:194" s="116" customFormat="1" x14ac:dyDescent="0.25">
      <c r="A228" s="121" t="s">
        <v>308</v>
      </c>
      <c r="B228" s="122">
        <v>8000</v>
      </c>
      <c r="C228" s="122">
        <v>8000</v>
      </c>
      <c r="D228" s="122">
        <v>0</v>
      </c>
      <c r="E228" s="122"/>
      <c r="F228" s="122"/>
      <c r="G228" s="122">
        <v>0</v>
      </c>
      <c r="H228" s="122"/>
      <c r="I228" s="122"/>
      <c r="J228" s="122">
        <v>0</v>
      </c>
      <c r="K228" s="122">
        <v>8000</v>
      </c>
      <c r="L228" s="122">
        <v>8000</v>
      </c>
      <c r="M228" s="122">
        <v>0</v>
      </c>
      <c r="N228" s="122"/>
      <c r="O228" s="122"/>
      <c r="P228" s="122">
        <v>0</v>
      </c>
      <c r="Q228" s="122"/>
      <c r="R228" s="122"/>
      <c r="S228" s="122">
        <v>0</v>
      </c>
      <c r="T228" s="122"/>
      <c r="U228" s="122"/>
      <c r="V228" s="122">
        <v>0</v>
      </c>
      <c r="W228" s="122"/>
      <c r="X228" s="122"/>
      <c r="Y228" s="122">
        <v>0</v>
      </c>
      <c r="Z228" s="122"/>
      <c r="AA228" s="122"/>
      <c r="AB228" s="122">
        <v>0</v>
      </c>
    </row>
    <row r="229" spans="1:194" s="116" customFormat="1" x14ac:dyDescent="0.25">
      <c r="A229" s="124" t="s">
        <v>309</v>
      </c>
      <c r="B229" s="122">
        <v>4668</v>
      </c>
      <c r="C229" s="122">
        <v>4668</v>
      </c>
      <c r="D229" s="122">
        <v>0</v>
      </c>
      <c r="E229" s="122"/>
      <c r="F229" s="122"/>
      <c r="G229" s="122">
        <v>0</v>
      </c>
      <c r="H229" s="122"/>
      <c r="I229" s="122"/>
      <c r="J229" s="122">
        <v>0</v>
      </c>
      <c r="K229" s="122">
        <v>4668</v>
      </c>
      <c r="L229" s="122">
        <v>4668</v>
      </c>
      <c r="M229" s="122">
        <v>0</v>
      </c>
      <c r="N229" s="122"/>
      <c r="O229" s="122"/>
      <c r="P229" s="122">
        <v>0</v>
      </c>
      <c r="Q229" s="122"/>
      <c r="R229" s="122"/>
      <c r="S229" s="122">
        <v>0</v>
      </c>
      <c r="T229" s="122"/>
      <c r="U229" s="122"/>
      <c r="V229" s="122">
        <v>0</v>
      </c>
      <c r="W229" s="122"/>
      <c r="X229" s="122"/>
      <c r="Y229" s="122">
        <v>0</v>
      </c>
      <c r="Z229" s="122"/>
      <c r="AA229" s="122"/>
      <c r="AB229" s="122">
        <v>0</v>
      </c>
    </row>
    <row r="230" spans="1:194" s="116" customFormat="1" x14ac:dyDescent="0.25">
      <c r="A230" s="124" t="s">
        <v>310</v>
      </c>
      <c r="B230" s="122">
        <v>10824</v>
      </c>
      <c r="C230" s="122">
        <v>10824</v>
      </c>
      <c r="D230" s="122">
        <v>0</v>
      </c>
      <c r="E230" s="122"/>
      <c r="F230" s="122"/>
      <c r="G230" s="122">
        <v>0</v>
      </c>
      <c r="H230" s="122"/>
      <c r="I230" s="122"/>
      <c r="J230" s="122">
        <v>0</v>
      </c>
      <c r="K230" s="122">
        <v>10824</v>
      </c>
      <c r="L230" s="122">
        <v>10824</v>
      </c>
      <c r="M230" s="122">
        <v>0</v>
      </c>
      <c r="N230" s="122"/>
      <c r="O230" s="122"/>
      <c r="P230" s="122">
        <v>0</v>
      </c>
      <c r="Q230" s="122"/>
      <c r="R230" s="122"/>
      <c r="S230" s="122">
        <v>0</v>
      </c>
      <c r="T230" s="122"/>
      <c r="U230" s="122"/>
      <c r="V230" s="122">
        <v>0</v>
      </c>
      <c r="W230" s="122"/>
      <c r="X230" s="122"/>
      <c r="Y230" s="122">
        <v>0</v>
      </c>
      <c r="Z230" s="122"/>
      <c r="AA230" s="122"/>
      <c r="AB230" s="122">
        <v>0</v>
      </c>
    </row>
    <row r="231" spans="1:194" s="116" customFormat="1" x14ac:dyDescent="0.25">
      <c r="A231" s="124" t="s">
        <v>311</v>
      </c>
      <c r="B231" s="122">
        <v>13620</v>
      </c>
      <c r="C231" s="122">
        <v>13620</v>
      </c>
      <c r="D231" s="122">
        <v>0</v>
      </c>
      <c r="E231" s="122"/>
      <c r="F231" s="122"/>
      <c r="G231" s="122">
        <v>0</v>
      </c>
      <c r="H231" s="122"/>
      <c r="I231" s="122"/>
      <c r="J231" s="122">
        <v>0</v>
      </c>
      <c r="K231" s="122">
        <v>13620</v>
      </c>
      <c r="L231" s="122">
        <v>13620</v>
      </c>
      <c r="M231" s="122">
        <v>0</v>
      </c>
      <c r="N231" s="122"/>
      <c r="O231" s="122"/>
      <c r="P231" s="122">
        <v>0</v>
      </c>
      <c r="Q231" s="122"/>
      <c r="R231" s="122"/>
      <c r="S231" s="122">
        <v>0</v>
      </c>
      <c r="T231" s="122"/>
      <c r="U231" s="122"/>
      <c r="V231" s="122">
        <v>0</v>
      </c>
      <c r="W231" s="122"/>
      <c r="X231" s="122"/>
      <c r="Y231" s="122">
        <v>0</v>
      </c>
      <c r="Z231" s="122"/>
      <c r="AA231" s="122"/>
      <c r="AB231" s="122">
        <v>0</v>
      </c>
    </row>
    <row r="232" spans="1:194" s="116" customFormat="1" x14ac:dyDescent="0.25">
      <c r="A232" s="124" t="s">
        <v>312</v>
      </c>
      <c r="B232" s="122">
        <v>9046</v>
      </c>
      <c r="C232" s="122">
        <v>9046</v>
      </c>
      <c r="D232" s="122">
        <v>0</v>
      </c>
      <c r="E232" s="122"/>
      <c r="F232" s="122"/>
      <c r="G232" s="122">
        <v>0</v>
      </c>
      <c r="H232" s="122"/>
      <c r="I232" s="122"/>
      <c r="J232" s="122">
        <v>0</v>
      </c>
      <c r="K232" s="122">
        <v>9046</v>
      </c>
      <c r="L232" s="122">
        <v>9046</v>
      </c>
      <c r="M232" s="122">
        <v>0</v>
      </c>
      <c r="N232" s="122"/>
      <c r="O232" s="122"/>
      <c r="P232" s="122">
        <v>0</v>
      </c>
      <c r="Q232" s="122"/>
      <c r="R232" s="122"/>
      <c r="S232" s="122">
        <v>0</v>
      </c>
      <c r="T232" s="122"/>
      <c r="U232" s="122"/>
      <c r="V232" s="122">
        <v>0</v>
      </c>
      <c r="W232" s="122"/>
      <c r="X232" s="122"/>
      <c r="Y232" s="122">
        <v>0</v>
      </c>
      <c r="Z232" s="122"/>
      <c r="AA232" s="122"/>
      <c r="AB232" s="122">
        <v>0</v>
      </c>
    </row>
    <row r="233" spans="1:194" s="116" customFormat="1" x14ac:dyDescent="0.25">
      <c r="A233" s="124" t="s">
        <v>313</v>
      </c>
      <c r="B233" s="122">
        <v>5904</v>
      </c>
      <c r="C233" s="122">
        <v>5904</v>
      </c>
      <c r="D233" s="122">
        <v>0</v>
      </c>
      <c r="E233" s="122"/>
      <c r="F233" s="122"/>
      <c r="G233" s="122">
        <v>0</v>
      </c>
      <c r="H233" s="122"/>
      <c r="I233" s="122"/>
      <c r="J233" s="122">
        <v>0</v>
      </c>
      <c r="K233" s="122">
        <v>5904</v>
      </c>
      <c r="L233" s="122">
        <v>5904</v>
      </c>
      <c r="M233" s="122">
        <v>0</v>
      </c>
      <c r="N233" s="122"/>
      <c r="O233" s="122"/>
      <c r="P233" s="122">
        <v>0</v>
      </c>
      <c r="Q233" s="122"/>
      <c r="R233" s="122"/>
      <c r="S233" s="122">
        <v>0</v>
      </c>
      <c r="T233" s="122"/>
      <c r="U233" s="122"/>
      <c r="V233" s="122">
        <v>0</v>
      </c>
      <c r="W233" s="122"/>
      <c r="X233" s="122"/>
      <c r="Y233" s="122">
        <v>0</v>
      </c>
      <c r="Z233" s="122"/>
      <c r="AA233" s="122"/>
      <c r="AB233" s="122">
        <v>0</v>
      </c>
    </row>
    <row r="234" spans="1:194" s="116" customFormat="1" ht="31.5" x14ac:dyDescent="0.25">
      <c r="A234" s="124" t="s">
        <v>314</v>
      </c>
      <c r="B234" s="122">
        <v>12771</v>
      </c>
      <c r="C234" s="122">
        <v>12771</v>
      </c>
      <c r="D234" s="122">
        <v>0</v>
      </c>
      <c r="E234" s="122"/>
      <c r="F234" s="122"/>
      <c r="G234" s="122">
        <v>0</v>
      </c>
      <c r="H234" s="122"/>
      <c r="I234" s="122"/>
      <c r="J234" s="122">
        <v>0</v>
      </c>
      <c r="K234" s="122">
        <v>12771</v>
      </c>
      <c r="L234" s="122">
        <v>12771</v>
      </c>
      <c r="M234" s="122">
        <v>0</v>
      </c>
      <c r="N234" s="122"/>
      <c r="O234" s="122"/>
      <c r="P234" s="122">
        <v>0</v>
      </c>
      <c r="Q234" s="122"/>
      <c r="R234" s="122"/>
      <c r="S234" s="122">
        <v>0</v>
      </c>
      <c r="T234" s="122"/>
      <c r="U234" s="122"/>
      <c r="V234" s="122">
        <v>0</v>
      </c>
      <c r="W234" s="122"/>
      <c r="X234" s="122"/>
      <c r="Y234" s="122">
        <v>0</v>
      </c>
      <c r="Z234" s="122"/>
      <c r="AA234" s="122"/>
      <c r="AB234" s="122">
        <v>0</v>
      </c>
    </row>
    <row r="235" spans="1:194" s="116" customFormat="1" x14ac:dyDescent="0.25">
      <c r="A235" s="121" t="s">
        <v>315</v>
      </c>
      <c r="B235" s="122">
        <v>0</v>
      </c>
      <c r="C235" s="122">
        <v>3515</v>
      </c>
      <c r="D235" s="122">
        <v>3515</v>
      </c>
      <c r="E235" s="122"/>
      <c r="F235" s="122"/>
      <c r="G235" s="122">
        <v>0</v>
      </c>
      <c r="H235" s="122"/>
      <c r="I235" s="122"/>
      <c r="J235" s="122">
        <v>0</v>
      </c>
      <c r="K235" s="122"/>
      <c r="L235" s="122"/>
      <c r="M235" s="122">
        <v>0</v>
      </c>
      <c r="N235" s="122">
        <v>0</v>
      </c>
      <c r="O235" s="122">
        <v>3515</v>
      </c>
      <c r="P235" s="122">
        <v>3515</v>
      </c>
      <c r="Q235" s="122"/>
      <c r="R235" s="122"/>
      <c r="S235" s="122">
        <v>0</v>
      </c>
      <c r="T235" s="122"/>
      <c r="U235" s="122"/>
      <c r="V235" s="122">
        <v>0</v>
      </c>
      <c r="W235" s="122"/>
      <c r="X235" s="122"/>
      <c r="Y235" s="122">
        <v>0</v>
      </c>
      <c r="Z235" s="122"/>
      <c r="AA235" s="122"/>
      <c r="AB235" s="122">
        <v>0</v>
      </c>
    </row>
    <row r="236" spans="1:194" s="116" customFormat="1" x14ac:dyDescent="0.25">
      <c r="A236" s="114" t="s">
        <v>289</v>
      </c>
      <c r="B236" s="115">
        <v>2524250</v>
      </c>
      <c r="C236" s="115">
        <v>2524250</v>
      </c>
      <c r="D236" s="115">
        <v>0</v>
      </c>
      <c r="E236" s="115">
        <v>83000</v>
      </c>
      <c r="F236" s="115">
        <v>83000</v>
      </c>
      <c r="G236" s="115">
        <v>0</v>
      </c>
      <c r="H236" s="115">
        <v>0</v>
      </c>
      <c r="I236" s="115">
        <v>0</v>
      </c>
      <c r="J236" s="115">
        <v>0</v>
      </c>
      <c r="K236" s="115">
        <v>0</v>
      </c>
      <c r="L236" s="115">
        <v>0</v>
      </c>
      <c r="M236" s="115">
        <v>0</v>
      </c>
      <c r="N236" s="115">
        <v>0</v>
      </c>
      <c r="O236" s="115">
        <v>0</v>
      </c>
      <c r="P236" s="115">
        <v>0</v>
      </c>
      <c r="Q236" s="115">
        <v>0</v>
      </c>
      <c r="R236" s="115">
        <v>0</v>
      </c>
      <c r="S236" s="115">
        <v>0</v>
      </c>
      <c r="T236" s="115">
        <v>0</v>
      </c>
      <c r="U236" s="115">
        <v>0</v>
      </c>
      <c r="V236" s="115">
        <v>0</v>
      </c>
      <c r="W236" s="115">
        <v>1379298</v>
      </c>
      <c r="X236" s="115">
        <v>1379298</v>
      </c>
      <c r="Y236" s="115">
        <v>0</v>
      </c>
      <c r="Z236" s="115">
        <v>1061952</v>
      </c>
      <c r="AA236" s="115">
        <v>1061952</v>
      </c>
      <c r="AB236" s="115">
        <v>0</v>
      </c>
      <c r="AC236" s="113"/>
      <c r="AD236" s="113"/>
      <c r="AE236" s="113"/>
      <c r="AF236" s="113"/>
      <c r="AG236" s="113"/>
      <c r="AH236" s="113"/>
      <c r="AI236" s="113"/>
      <c r="AJ236" s="113"/>
      <c r="AK236" s="113"/>
      <c r="AL236" s="113"/>
      <c r="AM236" s="113"/>
      <c r="AN236" s="113"/>
      <c r="AO236" s="113"/>
      <c r="AP236" s="113"/>
      <c r="AQ236" s="113"/>
      <c r="AR236" s="113"/>
      <c r="AS236" s="113"/>
      <c r="AT236" s="113"/>
      <c r="AU236" s="113"/>
      <c r="AV236" s="113"/>
      <c r="AW236" s="113"/>
      <c r="AX236" s="113"/>
      <c r="AY236" s="113"/>
      <c r="AZ236" s="113"/>
      <c r="BA236" s="113"/>
      <c r="BB236" s="113"/>
      <c r="BC236" s="113"/>
      <c r="BD236" s="113"/>
      <c r="BE236" s="113"/>
      <c r="BF236" s="113"/>
      <c r="BG236" s="113"/>
      <c r="BH236" s="113"/>
      <c r="BI236" s="113"/>
      <c r="BJ236" s="113"/>
      <c r="BK236" s="113"/>
      <c r="BL236" s="113"/>
      <c r="BM236" s="113"/>
      <c r="BN236" s="113"/>
      <c r="BO236" s="113"/>
      <c r="BP236" s="113"/>
      <c r="BQ236" s="113"/>
      <c r="BR236" s="113"/>
      <c r="BS236" s="113"/>
      <c r="BT236" s="113"/>
      <c r="BU236" s="113"/>
      <c r="BV236" s="113"/>
      <c r="BW236" s="113"/>
      <c r="BX236" s="113"/>
      <c r="BY236" s="113"/>
      <c r="BZ236" s="113"/>
      <c r="CA236" s="113"/>
      <c r="CB236" s="113"/>
      <c r="CC236" s="113"/>
      <c r="CD236" s="113"/>
      <c r="CE236" s="113"/>
      <c r="CF236" s="113"/>
      <c r="CG236" s="113"/>
      <c r="CH236" s="113"/>
      <c r="CI236" s="113"/>
      <c r="CJ236" s="113"/>
      <c r="CK236" s="113"/>
      <c r="CL236" s="113"/>
      <c r="CM236" s="113"/>
      <c r="CN236" s="113"/>
      <c r="CO236" s="113"/>
      <c r="CP236" s="113"/>
      <c r="CQ236" s="113"/>
      <c r="CR236" s="113"/>
      <c r="CS236" s="113"/>
      <c r="CT236" s="113"/>
      <c r="CU236" s="113"/>
      <c r="CV236" s="113"/>
      <c r="CW236" s="113"/>
      <c r="CX236" s="113"/>
      <c r="CY236" s="113"/>
      <c r="CZ236" s="113"/>
      <c r="DA236" s="113"/>
      <c r="DB236" s="113"/>
      <c r="DC236" s="113"/>
      <c r="DD236" s="113"/>
      <c r="DE236" s="113"/>
      <c r="DF236" s="113"/>
      <c r="DG236" s="113"/>
      <c r="DH236" s="113"/>
      <c r="DI236" s="113"/>
      <c r="DJ236" s="113"/>
      <c r="DK236" s="113"/>
      <c r="DL236" s="113"/>
      <c r="DM236" s="113"/>
      <c r="DN236" s="113"/>
      <c r="DO236" s="113"/>
      <c r="DP236" s="113"/>
      <c r="DQ236" s="113"/>
      <c r="DR236" s="113"/>
      <c r="DS236" s="113"/>
      <c r="DT236" s="113"/>
      <c r="DU236" s="113"/>
      <c r="DV236" s="113"/>
      <c r="DW236" s="113"/>
      <c r="DX236" s="113"/>
      <c r="DY236" s="113"/>
      <c r="DZ236" s="113"/>
      <c r="EA236" s="113"/>
      <c r="EB236" s="113"/>
      <c r="EC236" s="113"/>
      <c r="ED236" s="113"/>
      <c r="EE236" s="113"/>
      <c r="EF236" s="113"/>
      <c r="EG236" s="113"/>
      <c r="EH236" s="113"/>
      <c r="EI236" s="113"/>
      <c r="EJ236" s="113"/>
      <c r="EK236" s="113"/>
      <c r="EL236" s="113"/>
      <c r="EM236" s="113"/>
      <c r="EN236" s="113"/>
      <c r="EO236" s="113"/>
      <c r="EP236" s="113"/>
      <c r="EQ236" s="113"/>
      <c r="ER236" s="113"/>
      <c r="ES236" s="113"/>
      <c r="ET236" s="113"/>
      <c r="EU236" s="113"/>
      <c r="EV236" s="113"/>
      <c r="EW236" s="113"/>
      <c r="EX236" s="113"/>
      <c r="EY236" s="113"/>
      <c r="EZ236" s="113"/>
      <c r="FA236" s="113"/>
      <c r="FB236" s="113"/>
      <c r="FC236" s="113"/>
      <c r="FD236" s="113"/>
      <c r="FE236" s="113"/>
      <c r="FF236" s="113"/>
      <c r="FG236" s="113"/>
      <c r="FH236" s="113"/>
      <c r="FI236" s="113"/>
      <c r="FJ236" s="113"/>
      <c r="FK236" s="113"/>
      <c r="FL236" s="113"/>
      <c r="FM236" s="113"/>
      <c r="FN236" s="113"/>
      <c r="FO236" s="113"/>
      <c r="FP236" s="113"/>
      <c r="FQ236" s="113"/>
      <c r="FR236" s="113"/>
      <c r="FS236" s="113"/>
      <c r="FT236" s="113"/>
      <c r="FU236" s="113"/>
      <c r="FV236" s="113"/>
      <c r="FW236" s="113"/>
      <c r="FX236" s="113"/>
      <c r="FY236" s="113"/>
      <c r="FZ236" s="113"/>
      <c r="GA236" s="113"/>
      <c r="GB236" s="113"/>
      <c r="GC236" s="113"/>
      <c r="GD236" s="113"/>
      <c r="GE236" s="113"/>
      <c r="GF236" s="113"/>
      <c r="GG236" s="113"/>
      <c r="GH236" s="113"/>
      <c r="GI236" s="113"/>
      <c r="GJ236" s="113"/>
      <c r="GK236" s="113"/>
      <c r="GL236" s="113"/>
    </row>
    <row r="237" spans="1:194" s="116" customFormat="1" ht="31.5" x14ac:dyDescent="0.25">
      <c r="A237" s="121" t="s">
        <v>316</v>
      </c>
      <c r="B237" s="122">
        <v>1902010</v>
      </c>
      <c r="C237" s="122">
        <v>1902010</v>
      </c>
      <c r="D237" s="122">
        <v>0</v>
      </c>
      <c r="E237" s="122">
        <v>83000</v>
      </c>
      <c r="F237" s="122">
        <v>83000</v>
      </c>
      <c r="G237" s="122">
        <v>0</v>
      </c>
      <c r="H237" s="122"/>
      <c r="I237" s="122"/>
      <c r="J237" s="122">
        <v>0</v>
      </c>
      <c r="K237" s="122"/>
      <c r="L237" s="122"/>
      <c r="M237" s="122">
        <v>0</v>
      </c>
      <c r="N237" s="122"/>
      <c r="O237" s="122"/>
      <c r="P237" s="122">
        <v>0</v>
      </c>
      <c r="Q237" s="122"/>
      <c r="R237" s="122"/>
      <c r="S237" s="122">
        <v>0</v>
      </c>
      <c r="T237" s="122"/>
      <c r="U237" s="122"/>
      <c r="V237" s="122">
        <v>0</v>
      </c>
      <c r="W237" s="122">
        <v>757058</v>
      </c>
      <c r="X237" s="122">
        <v>757058</v>
      </c>
      <c r="Y237" s="122">
        <v>0</v>
      </c>
      <c r="Z237" s="122">
        <v>1061952</v>
      </c>
      <c r="AA237" s="122">
        <v>1061952</v>
      </c>
      <c r="AB237" s="122">
        <v>0</v>
      </c>
    </row>
    <row r="238" spans="1:194" s="116" customFormat="1" ht="31.5" x14ac:dyDescent="0.25">
      <c r="A238" s="121" t="s">
        <v>317</v>
      </c>
      <c r="B238" s="122">
        <v>622240</v>
      </c>
      <c r="C238" s="122">
        <v>622240</v>
      </c>
      <c r="D238" s="122">
        <v>0</v>
      </c>
      <c r="E238" s="122"/>
      <c r="F238" s="122"/>
      <c r="G238" s="122">
        <v>0</v>
      </c>
      <c r="H238" s="122"/>
      <c r="I238" s="122"/>
      <c r="J238" s="122">
        <v>0</v>
      </c>
      <c r="K238" s="122"/>
      <c r="L238" s="122"/>
      <c r="M238" s="122">
        <v>0</v>
      </c>
      <c r="N238" s="122"/>
      <c r="O238" s="122"/>
      <c r="P238" s="122">
        <v>0</v>
      </c>
      <c r="Q238" s="122"/>
      <c r="R238" s="122"/>
      <c r="S238" s="122">
        <v>0</v>
      </c>
      <c r="T238" s="122"/>
      <c r="U238" s="122"/>
      <c r="V238" s="122">
        <v>0</v>
      </c>
      <c r="W238" s="122">
        <v>622240</v>
      </c>
      <c r="X238" s="122">
        <v>622240</v>
      </c>
      <c r="Y238" s="122">
        <v>0</v>
      </c>
      <c r="Z238" s="122"/>
      <c r="AA238" s="122"/>
      <c r="AB238" s="122">
        <v>0</v>
      </c>
    </row>
    <row r="239" spans="1:194" s="116" customFormat="1" x14ac:dyDescent="0.25">
      <c r="A239" s="114" t="s">
        <v>165</v>
      </c>
      <c r="B239" s="115">
        <v>10714</v>
      </c>
      <c r="C239" s="115">
        <v>19300</v>
      </c>
      <c r="D239" s="115">
        <v>8586</v>
      </c>
      <c r="E239" s="115">
        <v>0</v>
      </c>
      <c r="F239" s="115">
        <v>0</v>
      </c>
      <c r="G239" s="115">
        <v>0</v>
      </c>
      <c r="H239" s="115">
        <v>0</v>
      </c>
      <c r="I239" s="115">
        <v>0</v>
      </c>
      <c r="J239" s="115">
        <v>0</v>
      </c>
      <c r="K239" s="115">
        <v>0</v>
      </c>
      <c r="L239" s="115">
        <v>0</v>
      </c>
      <c r="M239" s="115">
        <v>0</v>
      </c>
      <c r="N239" s="115">
        <v>10714</v>
      </c>
      <c r="O239" s="115">
        <v>19300</v>
      </c>
      <c r="P239" s="115">
        <v>8586</v>
      </c>
      <c r="Q239" s="115">
        <v>0</v>
      </c>
      <c r="R239" s="115">
        <v>0</v>
      </c>
      <c r="S239" s="115">
        <v>0</v>
      </c>
      <c r="T239" s="115">
        <v>0</v>
      </c>
      <c r="U239" s="115">
        <v>0</v>
      </c>
      <c r="V239" s="115">
        <v>0</v>
      </c>
      <c r="W239" s="115">
        <v>0</v>
      </c>
      <c r="X239" s="115">
        <v>0</v>
      </c>
      <c r="Y239" s="115">
        <v>0</v>
      </c>
      <c r="Z239" s="115">
        <v>0</v>
      </c>
      <c r="AA239" s="115">
        <v>0</v>
      </c>
      <c r="AB239" s="115">
        <v>0</v>
      </c>
    </row>
    <row r="240" spans="1:194" s="116" customFormat="1" x14ac:dyDescent="0.25">
      <c r="A240" s="114" t="s">
        <v>269</v>
      </c>
      <c r="B240" s="115">
        <v>2264</v>
      </c>
      <c r="C240" s="115">
        <v>10850</v>
      </c>
      <c r="D240" s="115">
        <v>8586</v>
      </c>
      <c r="E240" s="115">
        <v>0</v>
      </c>
      <c r="F240" s="115">
        <v>0</v>
      </c>
      <c r="G240" s="115">
        <v>0</v>
      </c>
      <c r="H240" s="115">
        <v>0</v>
      </c>
      <c r="I240" s="115">
        <v>0</v>
      </c>
      <c r="J240" s="115">
        <v>0</v>
      </c>
      <c r="K240" s="115">
        <v>0</v>
      </c>
      <c r="L240" s="115">
        <v>0</v>
      </c>
      <c r="M240" s="115">
        <v>0</v>
      </c>
      <c r="N240" s="115">
        <v>2264</v>
      </c>
      <c r="O240" s="115">
        <v>10850</v>
      </c>
      <c r="P240" s="115">
        <v>8586</v>
      </c>
      <c r="Q240" s="115">
        <v>0</v>
      </c>
      <c r="R240" s="115">
        <v>0</v>
      </c>
      <c r="S240" s="115">
        <v>0</v>
      </c>
      <c r="T240" s="115">
        <v>0</v>
      </c>
      <c r="U240" s="115">
        <v>0</v>
      </c>
      <c r="V240" s="115">
        <v>0</v>
      </c>
      <c r="W240" s="115">
        <v>0</v>
      </c>
      <c r="X240" s="115">
        <v>0</v>
      </c>
      <c r="Y240" s="115">
        <v>0</v>
      </c>
      <c r="Z240" s="115">
        <v>0</v>
      </c>
      <c r="AA240" s="115">
        <v>0</v>
      </c>
      <c r="AB240" s="115">
        <v>0</v>
      </c>
    </row>
    <row r="241" spans="1:194" s="116" customFormat="1" x14ac:dyDescent="0.25">
      <c r="A241" s="121" t="s">
        <v>318</v>
      </c>
      <c r="B241" s="122">
        <v>1575</v>
      </c>
      <c r="C241" s="122">
        <v>3519</v>
      </c>
      <c r="D241" s="122">
        <v>1944</v>
      </c>
      <c r="E241" s="122"/>
      <c r="F241" s="122"/>
      <c r="G241" s="122">
        <v>0</v>
      </c>
      <c r="H241" s="122"/>
      <c r="I241" s="122"/>
      <c r="J241" s="122">
        <v>0</v>
      </c>
      <c r="K241" s="122"/>
      <c r="L241" s="122"/>
      <c r="M241" s="122">
        <v>0</v>
      </c>
      <c r="N241" s="122">
        <v>1575</v>
      </c>
      <c r="O241" s="122">
        <v>3519</v>
      </c>
      <c r="P241" s="122">
        <v>1944</v>
      </c>
      <c r="Q241" s="122"/>
      <c r="R241" s="122"/>
      <c r="S241" s="122">
        <v>0</v>
      </c>
      <c r="T241" s="122"/>
      <c r="U241" s="122"/>
      <c r="V241" s="122">
        <v>0</v>
      </c>
      <c r="W241" s="122"/>
      <c r="X241" s="122"/>
      <c r="Y241" s="122">
        <v>0</v>
      </c>
      <c r="Z241" s="122"/>
      <c r="AA241" s="122"/>
      <c r="AB241" s="122">
        <v>0</v>
      </c>
    </row>
    <row r="242" spans="1:194" s="116" customFormat="1" x14ac:dyDescent="0.25">
      <c r="A242" s="121" t="s">
        <v>319</v>
      </c>
      <c r="B242" s="122">
        <v>689</v>
      </c>
      <c r="C242" s="122">
        <v>7331</v>
      </c>
      <c r="D242" s="122">
        <v>6642</v>
      </c>
      <c r="E242" s="122"/>
      <c r="F242" s="122"/>
      <c r="G242" s="122">
        <v>0</v>
      </c>
      <c r="H242" s="122"/>
      <c r="I242" s="122"/>
      <c r="J242" s="122">
        <v>0</v>
      </c>
      <c r="K242" s="122"/>
      <c r="L242" s="122"/>
      <c r="M242" s="122">
        <v>0</v>
      </c>
      <c r="N242" s="122">
        <v>689</v>
      </c>
      <c r="O242" s="122">
        <v>7331</v>
      </c>
      <c r="P242" s="122">
        <v>6642</v>
      </c>
      <c r="Q242" s="122"/>
      <c r="R242" s="122"/>
      <c r="S242" s="122">
        <v>0</v>
      </c>
      <c r="T242" s="122"/>
      <c r="U242" s="122"/>
      <c r="V242" s="122">
        <v>0</v>
      </c>
      <c r="W242" s="122"/>
      <c r="X242" s="122"/>
      <c r="Y242" s="122">
        <v>0</v>
      </c>
      <c r="Z242" s="122"/>
      <c r="AA242" s="122"/>
      <c r="AB242" s="122">
        <v>0</v>
      </c>
    </row>
    <row r="243" spans="1:194" s="116" customFormat="1" x14ac:dyDescent="0.25">
      <c r="A243" s="114" t="s">
        <v>277</v>
      </c>
      <c r="B243" s="115">
        <v>8450</v>
      </c>
      <c r="C243" s="115">
        <v>8450</v>
      </c>
      <c r="D243" s="115">
        <v>0</v>
      </c>
      <c r="E243" s="115">
        <v>0</v>
      </c>
      <c r="F243" s="115">
        <v>0</v>
      </c>
      <c r="G243" s="115">
        <v>0</v>
      </c>
      <c r="H243" s="115">
        <v>0</v>
      </c>
      <c r="I243" s="115">
        <v>0</v>
      </c>
      <c r="J243" s="115">
        <v>0</v>
      </c>
      <c r="K243" s="115">
        <v>0</v>
      </c>
      <c r="L243" s="115">
        <v>0</v>
      </c>
      <c r="M243" s="115">
        <v>0</v>
      </c>
      <c r="N243" s="115">
        <v>8450</v>
      </c>
      <c r="O243" s="115">
        <v>8450</v>
      </c>
      <c r="P243" s="115">
        <v>0</v>
      </c>
      <c r="Q243" s="115">
        <v>0</v>
      </c>
      <c r="R243" s="115">
        <v>0</v>
      </c>
      <c r="S243" s="115">
        <v>0</v>
      </c>
      <c r="T243" s="115">
        <v>0</v>
      </c>
      <c r="U243" s="115">
        <v>0</v>
      </c>
      <c r="V243" s="115">
        <v>0</v>
      </c>
      <c r="W243" s="115">
        <v>0</v>
      </c>
      <c r="X243" s="115">
        <v>0</v>
      </c>
      <c r="Y243" s="115">
        <v>0</v>
      </c>
      <c r="Z243" s="115">
        <v>0</v>
      </c>
      <c r="AA243" s="115">
        <v>0</v>
      </c>
      <c r="AB243" s="115">
        <v>0</v>
      </c>
    </row>
    <row r="244" spans="1:194" s="116" customFormat="1" ht="47.25" x14ac:dyDescent="0.25">
      <c r="A244" s="121" t="s">
        <v>320</v>
      </c>
      <c r="B244" s="122">
        <v>6950</v>
      </c>
      <c r="C244" s="122">
        <v>6950</v>
      </c>
      <c r="D244" s="122">
        <v>0</v>
      </c>
      <c r="E244" s="122"/>
      <c r="F244" s="122"/>
      <c r="G244" s="122">
        <v>0</v>
      </c>
      <c r="H244" s="122"/>
      <c r="I244" s="122"/>
      <c r="J244" s="122">
        <v>0</v>
      </c>
      <c r="K244" s="122"/>
      <c r="L244" s="122"/>
      <c r="M244" s="122">
        <v>0</v>
      </c>
      <c r="N244" s="122">
        <v>6950</v>
      </c>
      <c r="O244" s="122">
        <v>6950</v>
      </c>
      <c r="P244" s="122">
        <v>0</v>
      </c>
      <c r="Q244" s="122"/>
      <c r="R244" s="122"/>
      <c r="S244" s="122">
        <v>0</v>
      </c>
      <c r="T244" s="122"/>
      <c r="U244" s="122"/>
      <c r="V244" s="122">
        <v>0</v>
      </c>
      <c r="W244" s="122"/>
      <c r="X244" s="122"/>
      <c r="Y244" s="122">
        <v>0</v>
      </c>
      <c r="Z244" s="122"/>
      <c r="AA244" s="122"/>
      <c r="AB244" s="122">
        <v>0</v>
      </c>
    </row>
    <row r="245" spans="1:194" s="116" customFormat="1" x14ac:dyDescent="0.25">
      <c r="A245" s="121" t="s">
        <v>321</v>
      </c>
      <c r="B245" s="122">
        <v>1500</v>
      </c>
      <c r="C245" s="122">
        <v>1500</v>
      </c>
      <c r="D245" s="122">
        <v>0</v>
      </c>
      <c r="E245" s="122"/>
      <c r="F245" s="122"/>
      <c r="G245" s="122">
        <v>0</v>
      </c>
      <c r="H245" s="122"/>
      <c r="I245" s="122"/>
      <c r="J245" s="122">
        <v>0</v>
      </c>
      <c r="K245" s="122"/>
      <c r="L245" s="122"/>
      <c r="M245" s="122">
        <v>0</v>
      </c>
      <c r="N245" s="122">
        <v>1500</v>
      </c>
      <c r="O245" s="122">
        <v>1500</v>
      </c>
      <c r="P245" s="122">
        <v>0</v>
      </c>
      <c r="Q245" s="122"/>
      <c r="R245" s="122"/>
      <c r="S245" s="122">
        <v>0</v>
      </c>
      <c r="T245" s="122"/>
      <c r="U245" s="122"/>
      <c r="V245" s="122">
        <v>0</v>
      </c>
      <c r="W245" s="122"/>
      <c r="X245" s="122"/>
      <c r="Y245" s="122">
        <v>0</v>
      </c>
      <c r="Z245" s="122"/>
      <c r="AA245" s="122"/>
      <c r="AB245" s="122">
        <v>0</v>
      </c>
    </row>
    <row r="246" spans="1:194" s="116" customFormat="1" x14ac:dyDescent="0.25">
      <c r="A246" s="114" t="s">
        <v>283</v>
      </c>
      <c r="B246" s="115">
        <v>0</v>
      </c>
      <c r="C246" s="115">
        <v>0</v>
      </c>
      <c r="D246" s="115">
        <v>0</v>
      </c>
      <c r="E246" s="115">
        <v>0</v>
      </c>
      <c r="F246" s="115">
        <v>0</v>
      </c>
      <c r="G246" s="115">
        <v>0</v>
      </c>
      <c r="H246" s="115">
        <v>0</v>
      </c>
      <c r="I246" s="115">
        <v>0</v>
      </c>
      <c r="J246" s="115">
        <v>0</v>
      </c>
      <c r="K246" s="115">
        <v>0</v>
      </c>
      <c r="L246" s="115">
        <v>0</v>
      </c>
      <c r="M246" s="115">
        <v>0</v>
      </c>
      <c r="N246" s="115">
        <v>0</v>
      </c>
      <c r="O246" s="115">
        <v>0</v>
      </c>
      <c r="P246" s="115">
        <v>0</v>
      </c>
      <c r="Q246" s="115">
        <v>0</v>
      </c>
      <c r="R246" s="115">
        <v>0</v>
      </c>
      <c r="S246" s="115">
        <v>0</v>
      </c>
      <c r="T246" s="115">
        <v>0</v>
      </c>
      <c r="U246" s="115">
        <v>0</v>
      </c>
      <c r="V246" s="115">
        <v>0</v>
      </c>
      <c r="W246" s="115">
        <v>0</v>
      </c>
      <c r="X246" s="115">
        <v>0</v>
      </c>
      <c r="Y246" s="115">
        <v>0</v>
      </c>
      <c r="Z246" s="115">
        <v>0</v>
      </c>
      <c r="AA246" s="115">
        <v>0</v>
      </c>
      <c r="AB246" s="115">
        <v>0</v>
      </c>
    </row>
    <row r="247" spans="1:194" s="113" customFormat="1" x14ac:dyDescent="0.25">
      <c r="A247" s="126"/>
      <c r="B247" s="122">
        <v>0</v>
      </c>
      <c r="C247" s="122">
        <v>0</v>
      </c>
      <c r="D247" s="122">
        <v>0</v>
      </c>
      <c r="E247" s="122"/>
      <c r="F247" s="122"/>
      <c r="G247" s="122">
        <v>0</v>
      </c>
      <c r="H247" s="122"/>
      <c r="I247" s="122"/>
      <c r="J247" s="122">
        <v>0</v>
      </c>
      <c r="K247" s="122"/>
      <c r="L247" s="122"/>
      <c r="M247" s="122">
        <v>0</v>
      </c>
      <c r="N247" s="122"/>
      <c r="O247" s="122"/>
      <c r="P247" s="122">
        <v>0</v>
      </c>
      <c r="Q247" s="122"/>
      <c r="R247" s="122"/>
      <c r="S247" s="122">
        <v>0</v>
      </c>
      <c r="T247" s="122"/>
      <c r="U247" s="122"/>
      <c r="V247" s="122">
        <v>0</v>
      </c>
      <c r="W247" s="122"/>
      <c r="X247" s="122"/>
      <c r="Y247" s="122">
        <v>0</v>
      </c>
      <c r="Z247" s="122"/>
      <c r="AA247" s="122"/>
      <c r="AB247" s="122">
        <v>0</v>
      </c>
      <c r="AC247" s="116"/>
      <c r="AD247" s="116"/>
      <c r="AE247" s="116"/>
      <c r="AF247" s="116"/>
      <c r="AG247" s="116"/>
      <c r="AH247" s="116"/>
      <c r="AI247" s="116"/>
      <c r="AJ247" s="116"/>
      <c r="AK247" s="116"/>
      <c r="AL247" s="116"/>
      <c r="AM247" s="116"/>
      <c r="AN247" s="116"/>
      <c r="AO247" s="116"/>
      <c r="AP247" s="116"/>
      <c r="AQ247" s="116"/>
      <c r="AR247" s="116"/>
      <c r="AS247" s="116"/>
      <c r="AT247" s="116"/>
      <c r="AU247" s="116"/>
      <c r="AV247" s="116"/>
      <c r="AW247" s="116"/>
      <c r="AX247" s="116"/>
      <c r="AY247" s="116"/>
      <c r="AZ247" s="116"/>
      <c r="BA247" s="116"/>
      <c r="BB247" s="116"/>
      <c r="BC247" s="116"/>
      <c r="BD247" s="116"/>
      <c r="BE247" s="116"/>
      <c r="BF247" s="116"/>
      <c r="BG247" s="116"/>
      <c r="BH247" s="116"/>
      <c r="BI247" s="116"/>
      <c r="BJ247" s="116"/>
      <c r="BK247" s="116"/>
      <c r="BL247" s="116"/>
      <c r="BM247" s="116"/>
      <c r="BN247" s="116"/>
      <c r="BO247" s="116"/>
      <c r="BP247" s="116"/>
      <c r="BQ247" s="116"/>
      <c r="BR247" s="116"/>
      <c r="BS247" s="116"/>
      <c r="BT247" s="116"/>
      <c r="BU247" s="116"/>
      <c r="BV247" s="116"/>
      <c r="BW247" s="116"/>
      <c r="BX247" s="116"/>
      <c r="BY247" s="116"/>
      <c r="BZ247" s="116"/>
      <c r="CA247" s="116"/>
      <c r="CB247" s="116"/>
      <c r="CC247" s="116"/>
      <c r="CD247" s="116"/>
      <c r="CE247" s="116"/>
      <c r="CF247" s="116"/>
      <c r="CG247" s="116"/>
      <c r="CH247" s="116"/>
      <c r="CI247" s="116"/>
      <c r="CJ247" s="116"/>
      <c r="CK247" s="116"/>
      <c r="CL247" s="116"/>
      <c r="CM247" s="116"/>
      <c r="CN247" s="116"/>
      <c r="CO247" s="116"/>
      <c r="CP247" s="116"/>
      <c r="CQ247" s="116"/>
      <c r="CR247" s="116"/>
      <c r="CS247" s="116"/>
      <c r="CT247" s="116"/>
      <c r="CU247" s="116"/>
      <c r="CV247" s="116"/>
      <c r="CW247" s="116"/>
      <c r="CX247" s="116"/>
      <c r="CY247" s="116"/>
      <c r="CZ247" s="116"/>
      <c r="DA247" s="116"/>
      <c r="DB247" s="116"/>
      <c r="DC247" s="116"/>
      <c r="DD247" s="116"/>
      <c r="DE247" s="116"/>
      <c r="DF247" s="116"/>
      <c r="DG247" s="116"/>
      <c r="DH247" s="116"/>
      <c r="DI247" s="116"/>
      <c r="DJ247" s="116"/>
      <c r="DK247" s="116"/>
      <c r="DL247" s="116"/>
      <c r="DM247" s="116"/>
      <c r="DN247" s="116"/>
      <c r="DO247" s="116"/>
      <c r="DP247" s="116"/>
      <c r="DQ247" s="116"/>
      <c r="DR247" s="116"/>
      <c r="DS247" s="116"/>
      <c r="DT247" s="116"/>
      <c r="DU247" s="116"/>
      <c r="DV247" s="116"/>
      <c r="DW247" s="116"/>
      <c r="DX247" s="116"/>
      <c r="DY247" s="116"/>
      <c r="DZ247" s="116"/>
      <c r="EA247" s="116"/>
      <c r="EB247" s="116"/>
      <c r="EC247" s="116"/>
      <c r="ED247" s="116"/>
      <c r="EE247" s="116"/>
      <c r="EF247" s="116"/>
      <c r="EG247" s="116"/>
      <c r="EH247" s="116"/>
      <c r="EI247" s="116"/>
      <c r="EJ247" s="116"/>
      <c r="EK247" s="116"/>
      <c r="EL247" s="116"/>
      <c r="EM247" s="116"/>
      <c r="EN247" s="116"/>
      <c r="EO247" s="116"/>
      <c r="EP247" s="116"/>
      <c r="EQ247" s="116"/>
      <c r="ER247" s="116"/>
      <c r="ES247" s="116"/>
      <c r="ET247" s="116"/>
      <c r="EU247" s="116"/>
      <c r="EV247" s="116"/>
      <c r="EW247" s="116"/>
      <c r="EX247" s="116"/>
      <c r="EY247" s="116"/>
      <c r="EZ247" s="116"/>
      <c r="FA247" s="116"/>
      <c r="FB247" s="116"/>
      <c r="FC247" s="116"/>
      <c r="FD247" s="116"/>
      <c r="FE247" s="116"/>
      <c r="FF247" s="116"/>
      <c r="FG247" s="116"/>
      <c r="FH247" s="116"/>
      <c r="FI247" s="116"/>
      <c r="FJ247" s="116"/>
      <c r="FK247" s="116"/>
      <c r="FL247" s="116"/>
      <c r="FM247" s="116"/>
      <c r="FN247" s="116"/>
      <c r="FO247" s="116"/>
      <c r="FP247" s="116"/>
      <c r="FQ247" s="116"/>
      <c r="FR247" s="116"/>
      <c r="FS247" s="116"/>
      <c r="FT247" s="116"/>
      <c r="FU247" s="116"/>
      <c r="FV247" s="116"/>
      <c r="FW247" s="116"/>
      <c r="FX247" s="116"/>
      <c r="FY247" s="116"/>
      <c r="FZ247" s="116"/>
      <c r="GA247" s="116"/>
      <c r="GB247" s="116"/>
      <c r="GC247" s="116"/>
      <c r="GD247" s="116"/>
      <c r="GE247" s="116"/>
      <c r="GF247" s="116"/>
      <c r="GG247" s="116"/>
      <c r="GH247" s="116"/>
      <c r="GI247" s="116"/>
      <c r="GJ247" s="116"/>
      <c r="GK247" s="116"/>
      <c r="GL247" s="116"/>
    </row>
    <row r="248" spans="1:194" s="116" customFormat="1" x14ac:dyDescent="0.25">
      <c r="A248" s="114" t="s">
        <v>307</v>
      </c>
      <c r="B248" s="115">
        <v>0</v>
      </c>
      <c r="C248" s="115">
        <v>0</v>
      </c>
      <c r="D248" s="115">
        <v>0</v>
      </c>
      <c r="E248" s="115">
        <v>0</v>
      </c>
      <c r="F248" s="115">
        <v>0</v>
      </c>
      <c r="G248" s="115">
        <v>0</v>
      </c>
      <c r="H248" s="115">
        <v>0</v>
      </c>
      <c r="I248" s="115">
        <v>0</v>
      </c>
      <c r="J248" s="115">
        <v>0</v>
      </c>
      <c r="K248" s="115">
        <v>0</v>
      </c>
      <c r="L248" s="115">
        <v>0</v>
      </c>
      <c r="M248" s="115">
        <v>0</v>
      </c>
      <c r="N248" s="115">
        <v>0</v>
      </c>
      <c r="O248" s="115">
        <v>0</v>
      </c>
      <c r="P248" s="115">
        <v>0</v>
      </c>
      <c r="Q248" s="115">
        <v>0</v>
      </c>
      <c r="R248" s="115">
        <v>0</v>
      </c>
      <c r="S248" s="115">
        <v>0</v>
      </c>
      <c r="T248" s="115">
        <v>0</v>
      </c>
      <c r="U248" s="115">
        <v>0</v>
      </c>
      <c r="V248" s="115">
        <v>0</v>
      </c>
      <c r="W248" s="115">
        <v>0</v>
      </c>
      <c r="X248" s="115">
        <v>0</v>
      </c>
      <c r="Y248" s="115">
        <v>0</v>
      </c>
      <c r="Z248" s="115">
        <v>0</v>
      </c>
      <c r="AA248" s="115">
        <v>0</v>
      </c>
      <c r="AB248" s="115">
        <v>0</v>
      </c>
    </row>
    <row r="249" spans="1:194" s="113" customFormat="1" x14ac:dyDescent="0.25">
      <c r="A249" s="126"/>
      <c r="B249" s="122">
        <v>0</v>
      </c>
      <c r="C249" s="122">
        <v>0</v>
      </c>
      <c r="D249" s="122">
        <v>0</v>
      </c>
      <c r="E249" s="122"/>
      <c r="F249" s="122"/>
      <c r="G249" s="122">
        <v>0</v>
      </c>
      <c r="H249" s="122"/>
      <c r="I249" s="122"/>
      <c r="J249" s="122">
        <v>0</v>
      </c>
      <c r="K249" s="122"/>
      <c r="L249" s="122"/>
      <c r="M249" s="122">
        <v>0</v>
      </c>
      <c r="N249" s="122"/>
      <c r="O249" s="122"/>
      <c r="P249" s="122">
        <v>0</v>
      </c>
      <c r="Q249" s="122"/>
      <c r="R249" s="122"/>
      <c r="S249" s="122">
        <v>0</v>
      </c>
      <c r="T249" s="122"/>
      <c r="U249" s="122"/>
      <c r="V249" s="122">
        <v>0</v>
      </c>
      <c r="W249" s="122"/>
      <c r="X249" s="122"/>
      <c r="Y249" s="122">
        <v>0</v>
      </c>
      <c r="Z249" s="122"/>
      <c r="AA249" s="122"/>
      <c r="AB249" s="122">
        <v>0</v>
      </c>
      <c r="AC249" s="116"/>
      <c r="AD249" s="116"/>
      <c r="AE249" s="116"/>
      <c r="AF249" s="116"/>
      <c r="AG249" s="116"/>
      <c r="AH249" s="116"/>
      <c r="AI249" s="116"/>
      <c r="AJ249" s="116"/>
      <c r="AK249" s="116"/>
      <c r="AL249" s="116"/>
      <c r="AM249" s="116"/>
      <c r="AN249" s="116"/>
      <c r="AO249" s="116"/>
      <c r="AP249" s="116"/>
      <c r="AQ249" s="116"/>
      <c r="AR249" s="116"/>
      <c r="AS249" s="116"/>
      <c r="AT249" s="116"/>
      <c r="AU249" s="116"/>
      <c r="AV249" s="116"/>
      <c r="AW249" s="116"/>
      <c r="AX249" s="116"/>
      <c r="AY249" s="116"/>
      <c r="AZ249" s="116"/>
      <c r="BA249" s="116"/>
      <c r="BB249" s="116"/>
      <c r="BC249" s="116"/>
      <c r="BD249" s="116"/>
      <c r="BE249" s="116"/>
      <c r="BF249" s="116"/>
      <c r="BG249" s="116"/>
      <c r="BH249" s="116"/>
      <c r="BI249" s="116"/>
      <c r="BJ249" s="116"/>
      <c r="BK249" s="116"/>
      <c r="BL249" s="116"/>
      <c r="BM249" s="116"/>
      <c r="BN249" s="116"/>
      <c r="BO249" s="116"/>
      <c r="BP249" s="116"/>
      <c r="BQ249" s="116"/>
      <c r="BR249" s="116"/>
      <c r="BS249" s="116"/>
      <c r="BT249" s="116"/>
      <c r="BU249" s="116"/>
      <c r="BV249" s="116"/>
      <c r="BW249" s="116"/>
      <c r="BX249" s="116"/>
      <c r="BY249" s="116"/>
      <c r="BZ249" s="116"/>
      <c r="CA249" s="116"/>
      <c r="CB249" s="116"/>
      <c r="CC249" s="116"/>
      <c r="CD249" s="116"/>
      <c r="CE249" s="116"/>
      <c r="CF249" s="116"/>
      <c r="CG249" s="116"/>
      <c r="CH249" s="116"/>
      <c r="CI249" s="116"/>
      <c r="CJ249" s="116"/>
      <c r="CK249" s="116"/>
      <c r="CL249" s="116"/>
      <c r="CM249" s="116"/>
      <c r="CN249" s="116"/>
      <c r="CO249" s="116"/>
      <c r="CP249" s="116"/>
      <c r="CQ249" s="116"/>
      <c r="CR249" s="116"/>
      <c r="CS249" s="116"/>
      <c r="CT249" s="116"/>
      <c r="CU249" s="116"/>
      <c r="CV249" s="116"/>
      <c r="CW249" s="116"/>
      <c r="CX249" s="116"/>
      <c r="CY249" s="116"/>
      <c r="CZ249" s="116"/>
      <c r="DA249" s="116"/>
      <c r="DB249" s="116"/>
      <c r="DC249" s="116"/>
      <c r="DD249" s="116"/>
      <c r="DE249" s="116"/>
      <c r="DF249" s="116"/>
      <c r="DG249" s="116"/>
      <c r="DH249" s="116"/>
      <c r="DI249" s="116"/>
      <c r="DJ249" s="116"/>
      <c r="DK249" s="116"/>
      <c r="DL249" s="116"/>
      <c r="DM249" s="116"/>
      <c r="DN249" s="116"/>
      <c r="DO249" s="116"/>
      <c r="DP249" s="116"/>
      <c r="DQ249" s="116"/>
      <c r="DR249" s="116"/>
      <c r="DS249" s="116"/>
      <c r="DT249" s="116"/>
      <c r="DU249" s="116"/>
      <c r="DV249" s="116"/>
      <c r="DW249" s="116"/>
      <c r="DX249" s="116"/>
      <c r="DY249" s="116"/>
      <c r="DZ249" s="116"/>
      <c r="EA249" s="116"/>
      <c r="EB249" s="116"/>
      <c r="EC249" s="116"/>
      <c r="ED249" s="116"/>
      <c r="EE249" s="116"/>
      <c r="EF249" s="116"/>
      <c r="EG249" s="116"/>
      <c r="EH249" s="116"/>
      <c r="EI249" s="116"/>
      <c r="EJ249" s="116"/>
      <c r="EK249" s="116"/>
      <c r="EL249" s="116"/>
      <c r="EM249" s="116"/>
      <c r="EN249" s="116"/>
      <c r="EO249" s="116"/>
      <c r="EP249" s="116"/>
      <c r="EQ249" s="116"/>
      <c r="ER249" s="116"/>
      <c r="ES249" s="116"/>
      <c r="ET249" s="116"/>
      <c r="EU249" s="116"/>
      <c r="EV249" s="116"/>
      <c r="EW249" s="116"/>
      <c r="EX249" s="116"/>
      <c r="EY249" s="116"/>
      <c r="EZ249" s="116"/>
      <c r="FA249" s="116"/>
      <c r="FB249" s="116"/>
      <c r="FC249" s="116"/>
      <c r="FD249" s="116"/>
      <c r="FE249" s="116"/>
      <c r="FF249" s="116"/>
      <c r="FG249" s="116"/>
      <c r="FH249" s="116"/>
      <c r="FI249" s="116"/>
      <c r="FJ249" s="116"/>
      <c r="FK249" s="116"/>
      <c r="FL249" s="116"/>
      <c r="FM249" s="116"/>
      <c r="FN249" s="116"/>
      <c r="FO249" s="116"/>
      <c r="FP249" s="116"/>
      <c r="FQ249" s="116"/>
      <c r="FR249" s="116"/>
      <c r="FS249" s="116"/>
      <c r="FT249" s="116"/>
      <c r="FU249" s="116"/>
      <c r="FV249" s="116"/>
      <c r="FW249" s="116"/>
      <c r="FX249" s="116"/>
      <c r="FY249" s="116"/>
      <c r="FZ249" s="116"/>
      <c r="GA249" s="116"/>
      <c r="GB249" s="116"/>
      <c r="GC249" s="116"/>
      <c r="GD249" s="116"/>
      <c r="GE249" s="116"/>
      <c r="GF249" s="116"/>
      <c r="GG249" s="116"/>
      <c r="GH249" s="116"/>
      <c r="GI249" s="116"/>
      <c r="GJ249" s="116"/>
      <c r="GK249" s="116"/>
      <c r="GL249" s="116"/>
    </row>
    <row r="250" spans="1:194" s="116" customFormat="1" x14ac:dyDescent="0.25">
      <c r="A250" s="114" t="s">
        <v>289</v>
      </c>
      <c r="B250" s="115">
        <v>0</v>
      </c>
      <c r="C250" s="115">
        <v>0</v>
      </c>
      <c r="D250" s="115">
        <v>0</v>
      </c>
      <c r="E250" s="115">
        <v>0</v>
      </c>
      <c r="F250" s="115">
        <v>0</v>
      </c>
      <c r="G250" s="115">
        <v>0</v>
      </c>
      <c r="H250" s="115">
        <v>0</v>
      </c>
      <c r="I250" s="115">
        <v>0</v>
      </c>
      <c r="J250" s="115">
        <v>0</v>
      </c>
      <c r="K250" s="115">
        <v>0</v>
      </c>
      <c r="L250" s="115">
        <v>0</v>
      </c>
      <c r="M250" s="115">
        <v>0</v>
      </c>
      <c r="N250" s="115">
        <v>0</v>
      </c>
      <c r="O250" s="115">
        <v>0</v>
      </c>
      <c r="P250" s="115">
        <v>0</v>
      </c>
      <c r="Q250" s="115">
        <v>0</v>
      </c>
      <c r="R250" s="115">
        <v>0</v>
      </c>
      <c r="S250" s="115">
        <v>0</v>
      </c>
      <c r="T250" s="115">
        <v>0</v>
      </c>
      <c r="U250" s="115">
        <v>0</v>
      </c>
      <c r="V250" s="115">
        <v>0</v>
      </c>
      <c r="W250" s="115">
        <v>0</v>
      </c>
      <c r="X250" s="115">
        <v>0</v>
      </c>
      <c r="Y250" s="115">
        <v>0</v>
      </c>
      <c r="Z250" s="115">
        <v>0</v>
      </c>
      <c r="AA250" s="115">
        <v>0</v>
      </c>
      <c r="AB250" s="115">
        <v>0</v>
      </c>
    </row>
    <row r="251" spans="1:194" s="113" customFormat="1" x14ac:dyDescent="0.25">
      <c r="A251" s="121"/>
      <c r="B251" s="122">
        <v>0</v>
      </c>
      <c r="C251" s="122">
        <v>0</v>
      </c>
      <c r="D251" s="122">
        <v>0</v>
      </c>
      <c r="E251" s="122"/>
      <c r="F251" s="122"/>
      <c r="G251" s="122">
        <v>0</v>
      </c>
      <c r="H251" s="122"/>
      <c r="I251" s="122"/>
      <c r="J251" s="122">
        <v>0</v>
      </c>
      <c r="K251" s="122"/>
      <c r="L251" s="122"/>
      <c r="M251" s="122">
        <v>0</v>
      </c>
      <c r="N251" s="122"/>
      <c r="O251" s="122"/>
      <c r="P251" s="122">
        <v>0</v>
      </c>
      <c r="Q251" s="122"/>
      <c r="R251" s="122"/>
      <c r="S251" s="122">
        <v>0</v>
      </c>
      <c r="T251" s="122"/>
      <c r="U251" s="122"/>
      <c r="V251" s="122">
        <v>0</v>
      </c>
      <c r="W251" s="122"/>
      <c r="X251" s="122"/>
      <c r="Y251" s="122">
        <v>0</v>
      </c>
      <c r="Z251" s="122"/>
      <c r="AA251" s="122"/>
      <c r="AB251" s="122">
        <v>0</v>
      </c>
      <c r="AC251" s="116"/>
      <c r="AD251" s="116"/>
      <c r="AE251" s="116"/>
      <c r="AF251" s="116"/>
      <c r="AG251" s="116"/>
      <c r="AH251" s="116"/>
      <c r="AI251" s="116"/>
      <c r="AJ251" s="116"/>
      <c r="AK251" s="116"/>
      <c r="AL251" s="116"/>
      <c r="AM251" s="116"/>
      <c r="AN251" s="116"/>
      <c r="AO251" s="116"/>
      <c r="AP251" s="116"/>
      <c r="AQ251" s="116"/>
      <c r="AR251" s="116"/>
      <c r="AS251" s="116"/>
      <c r="AT251" s="116"/>
      <c r="AU251" s="116"/>
      <c r="AV251" s="116"/>
      <c r="AW251" s="116"/>
      <c r="AX251" s="116"/>
      <c r="AY251" s="116"/>
      <c r="AZ251" s="116"/>
      <c r="BA251" s="116"/>
      <c r="BB251" s="116"/>
      <c r="BC251" s="116"/>
      <c r="BD251" s="116"/>
      <c r="BE251" s="116"/>
      <c r="BF251" s="116"/>
      <c r="BG251" s="116"/>
      <c r="BH251" s="116"/>
      <c r="BI251" s="116"/>
      <c r="BJ251" s="116"/>
      <c r="BK251" s="116"/>
      <c r="BL251" s="116"/>
      <c r="BM251" s="116"/>
      <c r="BN251" s="116"/>
      <c r="BO251" s="116"/>
      <c r="BP251" s="116"/>
      <c r="BQ251" s="116"/>
      <c r="BR251" s="116"/>
      <c r="BS251" s="116"/>
      <c r="BT251" s="116"/>
      <c r="BU251" s="116"/>
      <c r="BV251" s="116"/>
      <c r="BW251" s="116"/>
      <c r="BX251" s="116"/>
      <c r="BY251" s="116"/>
      <c r="BZ251" s="116"/>
      <c r="CA251" s="116"/>
      <c r="CB251" s="116"/>
      <c r="CC251" s="116"/>
      <c r="CD251" s="116"/>
      <c r="CE251" s="116"/>
      <c r="CF251" s="116"/>
      <c r="CG251" s="116"/>
      <c r="CH251" s="116"/>
      <c r="CI251" s="116"/>
      <c r="CJ251" s="116"/>
      <c r="CK251" s="116"/>
      <c r="CL251" s="116"/>
      <c r="CM251" s="116"/>
      <c r="CN251" s="116"/>
      <c r="CO251" s="116"/>
      <c r="CP251" s="116"/>
      <c r="CQ251" s="116"/>
      <c r="CR251" s="116"/>
      <c r="CS251" s="116"/>
      <c r="CT251" s="116"/>
      <c r="CU251" s="116"/>
      <c r="CV251" s="116"/>
      <c r="CW251" s="116"/>
      <c r="CX251" s="116"/>
      <c r="CY251" s="116"/>
      <c r="CZ251" s="116"/>
      <c r="DA251" s="116"/>
      <c r="DB251" s="116"/>
      <c r="DC251" s="116"/>
      <c r="DD251" s="116"/>
      <c r="DE251" s="116"/>
      <c r="DF251" s="116"/>
      <c r="DG251" s="116"/>
      <c r="DH251" s="116"/>
      <c r="DI251" s="116"/>
      <c r="DJ251" s="116"/>
      <c r="DK251" s="116"/>
      <c r="DL251" s="116"/>
      <c r="DM251" s="116"/>
      <c r="DN251" s="116"/>
      <c r="DO251" s="116"/>
      <c r="DP251" s="116"/>
      <c r="DQ251" s="116"/>
      <c r="DR251" s="116"/>
      <c r="DS251" s="116"/>
      <c r="DT251" s="116"/>
      <c r="DU251" s="116"/>
      <c r="DV251" s="116"/>
      <c r="DW251" s="116"/>
      <c r="DX251" s="116"/>
      <c r="DY251" s="116"/>
      <c r="DZ251" s="116"/>
      <c r="EA251" s="116"/>
      <c r="EB251" s="116"/>
      <c r="EC251" s="116"/>
      <c r="ED251" s="116"/>
      <c r="EE251" s="116"/>
      <c r="EF251" s="116"/>
      <c r="EG251" s="116"/>
      <c r="EH251" s="116"/>
      <c r="EI251" s="116"/>
      <c r="EJ251" s="116"/>
      <c r="EK251" s="116"/>
      <c r="EL251" s="116"/>
      <c r="EM251" s="116"/>
      <c r="EN251" s="116"/>
      <c r="EO251" s="116"/>
      <c r="EP251" s="116"/>
      <c r="EQ251" s="116"/>
      <c r="ER251" s="116"/>
      <c r="ES251" s="116"/>
      <c r="ET251" s="116"/>
      <c r="EU251" s="116"/>
      <c r="EV251" s="116"/>
      <c r="EW251" s="116"/>
      <c r="EX251" s="116"/>
      <c r="EY251" s="116"/>
      <c r="EZ251" s="116"/>
      <c r="FA251" s="116"/>
      <c r="FB251" s="116"/>
      <c r="FC251" s="116"/>
      <c r="FD251" s="116"/>
      <c r="FE251" s="116"/>
      <c r="FF251" s="116"/>
      <c r="FG251" s="116"/>
      <c r="FH251" s="116"/>
      <c r="FI251" s="116"/>
      <c r="FJ251" s="116"/>
      <c r="FK251" s="116"/>
      <c r="FL251" s="116"/>
      <c r="FM251" s="116"/>
      <c r="FN251" s="116"/>
      <c r="FO251" s="116"/>
      <c r="FP251" s="116"/>
      <c r="FQ251" s="116"/>
      <c r="FR251" s="116"/>
      <c r="FS251" s="116"/>
      <c r="FT251" s="116"/>
      <c r="FU251" s="116"/>
      <c r="FV251" s="116"/>
      <c r="FW251" s="116"/>
      <c r="FX251" s="116"/>
      <c r="FY251" s="116"/>
      <c r="FZ251" s="116"/>
      <c r="GA251" s="116"/>
      <c r="GB251" s="116"/>
      <c r="GC251" s="116"/>
      <c r="GD251" s="116"/>
      <c r="GE251" s="116"/>
      <c r="GF251" s="116"/>
      <c r="GG251" s="116"/>
      <c r="GH251" s="116"/>
      <c r="GI251" s="116"/>
      <c r="GJ251" s="116"/>
      <c r="GK251" s="116"/>
      <c r="GL251" s="116"/>
    </row>
    <row r="252" spans="1:194" s="116" customFormat="1" x14ac:dyDescent="0.25">
      <c r="A252" s="114" t="s">
        <v>170</v>
      </c>
      <c r="B252" s="115">
        <v>1562199</v>
      </c>
      <c r="C252" s="115">
        <v>1630323</v>
      </c>
      <c r="D252" s="115">
        <v>68124</v>
      </c>
      <c r="E252" s="115">
        <v>72000</v>
      </c>
      <c r="F252" s="115">
        <v>72000</v>
      </c>
      <c r="G252" s="115">
        <v>0</v>
      </c>
      <c r="H252" s="115">
        <v>0</v>
      </c>
      <c r="I252" s="115">
        <v>0</v>
      </c>
      <c r="J252" s="115">
        <v>0</v>
      </c>
      <c r="K252" s="115">
        <v>80649</v>
      </c>
      <c r="L252" s="115">
        <v>81945</v>
      </c>
      <c r="M252" s="115">
        <v>1296</v>
      </c>
      <c r="N252" s="115">
        <v>102873</v>
      </c>
      <c r="O252" s="115">
        <v>102873</v>
      </c>
      <c r="P252" s="115">
        <v>0</v>
      </c>
      <c r="Q252" s="115">
        <v>1306677</v>
      </c>
      <c r="R252" s="115">
        <v>1358305</v>
      </c>
      <c r="S252" s="115">
        <v>51628</v>
      </c>
      <c r="T252" s="115">
        <v>0</v>
      </c>
      <c r="U252" s="115">
        <v>15200</v>
      </c>
      <c r="V252" s="115">
        <v>15200</v>
      </c>
      <c r="W252" s="115">
        <v>0</v>
      </c>
      <c r="X252" s="115">
        <v>0</v>
      </c>
      <c r="Y252" s="115">
        <v>0</v>
      </c>
      <c r="Z252" s="115">
        <v>0</v>
      </c>
      <c r="AA252" s="115">
        <v>0</v>
      </c>
      <c r="AB252" s="115">
        <v>0</v>
      </c>
    </row>
    <row r="253" spans="1:194" s="116" customFormat="1" x14ac:dyDescent="0.25">
      <c r="A253" s="114" t="s">
        <v>269</v>
      </c>
      <c r="B253" s="115">
        <v>22816</v>
      </c>
      <c r="C253" s="115">
        <v>39312</v>
      </c>
      <c r="D253" s="115">
        <v>16496</v>
      </c>
      <c r="E253" s="115">
        <v>0</v>
      </c>
      <c r="F253" s="115">
        <v>0</v>
      </c>
      <c r="G253" s="115">
        <v>0</v>
      </c>
      <c r="H253" s="115">
        <v>0</v>
      </c>
      <c r="I253" s="115">
        <v>0</v>
      </c>
      <c r="J253" s="115">
        <v>0</v>
      </c>
      <c r="K253" s="115">
        <v>3584</v>
      </c>
      <c r="L253" s="115">
        <v>4880</v>
      </c>
      <c r="M253" s="115">
        <v>1296</v>
      </c>
      <c r="N253" s="115">
        <v>0</v>
      </c>
      <c r="O253" s="115">
        <v>0</v>
      </c>
      <c r="P253" s="115">
        <v>0</v>
      </c>
      <c r="Q253" s="115">
        <v>19232</v>
      </c>
      <c r="R253" s="115">
        <v>19232</v>
      </c>
      <c r="S253" s="115">
        <v>0</v>
      </c>
      <c r="T253" s="115">
        <v>0</v>
      </c>
      <c r="U253" s="115">
        <v>15200</v>
      </c>
      <c r="V253" s="115">
        <v>15200</v>
      </c>
      <c r="W253" s="115">
        <v>0</v>
      </c>
      <c r="X253" s="115">
        <v>0</v>
      </c>
      <c r="Y253" s="115">
        <v>0</v>
      </c>
      <c r="Z253" s="115">
        <v>0</v>
      </c>
      <c r="AA253" s="115">
        <v>0</v>
      </c>
      <c r="AB253" s="115">
        <v>0</v>
      </c>
      <c r="AC253" s="113"/>
      <c r="AD253" s="113"/>
      <c r="AE253" s="113"/>
      <c r="AF253" s="113"/>
      <c r="AG253" s="113"/>
      <c r="AH253" s="113"/>
      <c r="AI253" s="113"/>
      <c r="AJ253" s="113"/>
      <c r="AK253" s="113"/>
      <c r="AL253" s="113"/>
      <c r="AM253" s="113"/>
      <c r="AN253" s="113"/>
      <c r="AO253" s="113"/>
      <c r="AP253" s="113"/>
      <c r="AQ253" s="113"/>
      <c r="AR253" s="113"/>
      <c r="AS253" s="113"/>
      <c r="AT253" s="113"/>
      <c r="AU253" s="113"/>
      <c r="AV253" s="113"/>
      <c r="AW253" s="113"/>
      <c r="AX253" s="113"/>
      <c r="AY253" s="113"/>
      <c r="AZ253" s="113"/>
      <c r="BA253" s="113"/>
      <c r="BB253" s="113"/>
      <c r="BC253" s="113"/>
      <c r="BD253" s="113"/>
      <c r="BE253" s="113"/>
      <c r="BF253" s="113"/>
      <c r="BG253" s="113"/>
      <c r="BH253" s="113"/>
      <c r="BI253" s="113"/>
      <c r="BJ253" s="113"/>
      <c r="BK253" s="113"/>
      <c r="BL253" s="113"/>
      <c r="BM253" s="113"/>
      <c r="BN253" s="113"/>
      <c r="BO253" s="113"/>
      <c r="BP253" s="113"/>
      <c r="BQ253" s="113"/>
      <c r="BR253" s="113"/>
      <c r="BS253" s="113"/>
      <c r="BT253" s="113"/>
      <c r="BU253" s="113"/>
      <c r="BV253" s="113"/>
      <c r="BW253" s="113"/>
      <c r="BX253" s="113"/>
      <c r="BY253" s="113"/>
      <c r="BZ253" s="113"/>
      <c r="CA253" s="113"/>
      <c r="CB253" s="113"/>
      <c r="CC253" s="113"/>
      <c r="CD253" s="113"/>
      <c r="CE253" s="113"/>
      <c r="CF253" s="113"/>
      <c r="CG253" s="113"/>
      <c r="CH253" s="113"/>
      <c r="CI253" s="113"/>
      <c r="CJ253" s="113"/>
      <c r="CK253" s="113"/>
      <c r="CL253" s="113"/>
      <c r="CM253" s="113"/>
      <c r="CN253" s="113"/>
      <c r="CO253" s="113"/>
      <c r="CP253" s="113"/>
      <c r="CQ253" s="113"/>
      <c r="CR253" s="113"/>
      <c r="CS253" s="113"/>
      <c r="CT253" s="113"/>
      <c r="CU253" s="113"/>
      <c r="CV253" s="113"/>
      <c r="CW253" s="113"/>
      <c r="CX253" s="113"/>
      <c r="CY253" s="113"/>
      <c r="CZ253" s="113"/>
      <c r="DA253" s="113"/>
      <c r="DB253" s="113"/>
      <c r="DC253" s="113"/>
      <c r="DD253" s="113"/>
      <c r="DE253" s="113"/>
      <c r="DF253" s="113"/>
      <c r="DG253" s="113"/>
      <c r="DH253" s="113"/>
      <c r="DI253" s="113"/>
      <c r="DJ253" s="113"/>
      <c r="DK253" s="113"/>
      <c r="DL253" s="113"/>
      <c r="DM253" s="113"/>
      <c r="DN253" s="113"/>
      <c r="DO253" s="113"/>
      <c r="DP253" s="113"/>
      <c r="DQ253" s="113"/>
      <c r="DR253" s="113"/>
      <c r="DS253" s="113"/>
      <c r="DT253" s="113"/>
      <c r="DU253" s="113"/>
      <c r="DV253" s="113"/>
      <c r="DW253" s="113"/>
      <c r="DX253" s="113"/>
      <c r="DY253" s="113"/>
      <c r="DZ253" s="113"/>
      <c r="EA253" s="113"/>
      <c r="EB253" s="113"/>
      <c r="EC253" s="113"/>
      <c r="ED253" s="113"/>
      <c r="EE253" s="113"/>
      <c r="EF253" s="113"/>
      <c r="EG253" s="113"/>
      <c r="EH253" s="113"/>
      <c r="EI253" s="113"/>
      <c r="EJ253" s="113"/>
      <c r="EK253" s="113"/>
      <c r="EL253" s="113"/>
      <c r="EM253" s="113"/>
      <c r="EN253" s="113"/>
      <c r="EO253" s="113"/>
      <c r="EP253" s="113"/>
      <c r="EQ253" s="113"/>
      <c r="ER253" s="113"/>
      <c r="ES253" s="113"/>
      <c r="ET253" s="113"/>
      <c r="EU253" s="113"/>
      <c r="EV253" s="113"/>
      <c r="EW253" s="113"/>
      <c r="EX253" s="113"/>
      <c r="EY253" s="113"/>
      <c r="EZ253" s="113"/>
      <c r="FA253" s="113"/>
      <c r="FB253" s="113"/>
      <c r="FC253" s="113"/>
      <c r="FD253" s="113"/>
      <c r="FE253" s="113"/>
      <c r="FF253" s="113"/>
      <c r="FG253" s="113"/>
      <c r="FH253" s="113"/>
      <c r="FI253" s="113"/>
      <c r="FJ253" s="113"/>
      <c r="FK253" s="113"/>
      <c r="FL253" s="113"/>
      <c r="FM253" s="113"/>
      <c r="FN253" s="113"/>
      <c r="FO253" s="113"/>
      <c r="FP253" s="113"/>
      <c r="FQ253" s="113"/>
      <c r="FR253" s="113"/>
      <c r="FS253" s="113"/>
      <c r="FT253" s="113"/>
      <c r="FU253" s="113"/>
      <c r="FV253" s="113"/>
      <c r="FW253" s="113"/>
      <c r="FX253" s="113"/>
      <c r="FY253" s="113"/>
      <c r="FZ253" s="113"/>
      <c r="GA253" s="113"/>
      <c r="GB253" s="113"/>
      <c r="GC253" s="113"/>
      <c r="GD253" s="113"/>
      <c r="GE253" s="113"/>
      <c r="GF253" s="113"/>
      <c r="GG253" s="113"/>
      <c r="GH253" s="113"/>
      <c r="GI253" s="113"/>
      <c r="GJ253" s="113"/>
      <c r="GK253" s="113"/>
      <c r="GL253" s="113"/>
    </row>
    <row r="254" spans="1:194" s="116" customFormat="1" x14ac:dyDescent="0.25">
      <c r="A254" s="121" t="s">
        <v>322</v>
      </c>
      <c r="B254" s="122">
        <v>3584</v>
      </c>
      <c r="C254" s="122">
        <v>3584</v>
      </c>
      <c r="D254" s="122">
        <v>0</v>
      </c>
      <c r="E254" s="122"/>
      <c r="F254" s="122"/>
      <c r="G254" s="122">
        <v>0</v>
      </c>
      <c r="H254" s="122"/>
      <c r="I254" s="122"/>
      <c r="J254" s="122">
        <v>0</v>
      </c>
      <c r="K254" s="122">
        <v>3584</v>
      </c>
      <c r="L254" s="122">
        <v>3584</v>
      </c>
      <c r="M254" s="122">
        <v>0</v>
      </c>
      <c r="N254" s="122"/>
      <c r="O254" s="122"/>
      <c r="P254" s="122">
        <v>0</v>
      </c>
      <c r="Q254" s="122"/>
      <c r="R254" s="122"/>
      <c r="S254" s="122">
        <v>0</v>
      </c>
      <c r="T254" s="122"/>
      <c r="U254" s="122"/>
      <c r="V254" s="122">
        <v>0</v>
      </c>
      <c r="W254" s="122"/>
      <c r="X254" s="122"/>
      <c r="Y254" s="122">
        <v>0</v>
      </c>
      <c r="Z254" s="122"/>
      <c r="AA254" s="122"/>
      <c r="AB254" s="122">
        <v>0</v>
      </c>
    </row>
    <row r="255" spans="1:194" s="239" customFormat="1" x14ac:dyDescent="0.25">
      <c r="A255" s="236" t="s">
        <v>323</v>
      </c>
      <c r="B255" s="237">
        <v>0</v>
      </c>
      <c r="C255" s="237">
        <v>1296</v>
      </c>
      <c r="D255" s="237">
        <v>1296</v>
      </c>
      <c r="E255" s="237"/>
      <c r="F255" s="237"/>
      <c r="G255" s="237">
        <v>0</v>
      </c>
      <c r="H255" s="237"/>
      <c r="I255" s="237"/>
      <c r="J255" s="237">
        <v>0</v>
      </c>
      <c r="K255" s="237">
        <v>0</v>
      </c>
      <c r="L255" s="237">
        <v>1296</v>
      </c>
      <c r="M255" s="237">
        <v>1296</v>
      </c>
      <c r="N255" s="237"/>
      <c r="O255" s="237"/>
      <c r="P255" s="237">
        <v>0</v>
      </c>
      <c r="Q255" s="237"/>
      <c r="R255" s="237"/>
      <c r="S255" s="237">
        <v>0</v>
      </c>
      <c r="T255" s="237"/>
      <c r="U255" s="237"/>
      <c r="V255" s="237">
        <v>0</v>
      </c>
      <c r="W255" s="237"/>
      <c r="X255" s="237"/>
      <c r="Y255" s="237">
        <v>0</v>
      </c>
      <c r="Z255" s="237"/>
      <c r="AA255" s="237"/>
      <c r="AB255" s="237">
        <v>0</v>
      </c>
      <c r="AC255" s="238"/>
      <c r="AD255" s="238"/>
      <c r="AE255" s="238"/>
      <c r="AF255" s="238"/>
      <c r="AG255" s="238"/>
      <c r="AH255" s="238"/>
      <c r="AI255" s="238"/>
      <c r="AJ255" s="238"/>
      <c r="AK255" s="238"/>
      <c r="AL255" s="238"/>
      <c r="AM255" s="238"/>
      <c r="AN255" s="238"/>
      <c r="AO255" s="238"/>
      <c r="AP255" s="238"/>
      <c r="AQ255" s="238"/>
      <c r="AR255" s="238"/>
      <c r="AS255" s="238"/>
      <c r="AT255" s="238"/>
      <c r="AU255" s="238"/>
      <c r="AV255" s="238"/>
      <c r="AW255" s="238"/>
      <c r="AX255" s="238"/>
      <c r="AY255" s="238"/>
      <c r="AZ255" s="238"/>
      <c r="BA255" s="238"/>
      <c r="BB255" s="238"/>
      <c r="BC255" s="238"/>
      <c r="BD255" s="238"/>
      <c r="BE255" s="238"/>
      <c r="BF255" s="238"/>
      <c r="BG255" s="238"/>
      <c r="BH255" s="238"/>
      <c r="BI255" s="238"/>
      <c r="BJ255" s="238"/>
      <c r="BK255" s="238"/>
      <c r="BL255" s="238"/>
      <c r="BM255" s="238"/>
      <c r="BN255" s="238"/>
      <c r="BO255" s="238"/>
      <c r="BP255" s="238"/>
      <c r="BQ255" s="238"/>
      <c r="BR255" s="238"/>
      <c r="BS255" s="238"/>
      <c r="BT255" s="238"/>
      <c r="BU255" s="238"/>
      <c r="BV255" s="238"/>
      <c r="BW255" s="238"/>
      <c r="BX255" s="238"/>
      <c r="BY255" s="238"/>
      <c r="BZ255" s="238"/>
      <c r="CA255" s="238"/>
      <c r="CB255" s="238"/>
      <c r="CC255" s="238"/>
      <c r="CD255" s="238"/>
      <c r="CE255" s="238"/>
      <c r="CF255" s="238"/>
      <c r="CG255" s="238"/>
      <c r="CH255" s="238"/>
      <c r="CI255" s="238"/>
      <c r="CJ255" s="238"/>
      <c r="CK255" s="238"/>
      <c r="CL255" s="238"/>
      <c r="CM255" s="238"/>
      <c r="CN255" s="238"/>
      <c r="CO255" s="238"/>
      <c r="CP255" s="238"/>
      <c r="CQ255" s="238"/>
      <c r="CR255" s="238"/>
      <c r="CS255" s="238"/>
      <c r="CT255" s="238"/>
      <c r="CU255" s="238"/>
      <c r="CV255" s="238"/>
      <c r="CW255" s="238"/>
      <c r="CX255" s="238"/>
      <c r="CY255" s="238"/>
      <c r="CZ255" s="238"/>
      <c r="DA255" s="238"/>
      <c r="DB255" s="238"/>
      <c r="DC255" s="238"/>
      <c r="DD255" s="238"/>
      <c r="DE255" s="238"/>
      <c r="DF255" s="238"/>
      <c r="DG255" s="238"/>
      <c r="DH255" s="238"/>
      <c r="DI255" s="238"/>
      <c r="DJ255" s="238"/>
      <c r="DK255" s="238"/>
      <c r="DL255" s="238"/>
      <c r="DM255" s="238"/>
      <c r="DN255" s="238"/>
      <c r="DO255" s="238"/>
      <c r="DP255" s="238"/>
      <c r="DQ255" s="238"/>
      <c r="DR255" s="238"/>
      <c r="DS255" s="238"/>
      <c r="DT255" s="238"/>
      <c r="DU255" s="238"/>
      <c r="DV255" s="238"/>
      <c r="DW255" s="238"/>
      <c r="DX255" s="238"/>
      <c r="DY255" s="238"/>
      <c r="DZ255" s="238"/>
      <c r="EA255" s="238"/>
      <c r="EB255" s="238"/>
      <c r="EC255" s="238"/>
      <c r="ED255" s="238"/>
      <c r="EE255" s="238"/>
      <c r="EF255" s="238"/>
      <c r="EG255" s="238"/>
      <c r="EH255" s="238"/>
      <c r="EI255" s="238"/>
      <c r="EJ255" s="238"/>
      <c r="EK255" s="238"/>
      <c r="EL255" s="238"/>
      <c r="EM255" s="238"/>
      <c r="EN255" s="238"/>
      <c r="EO255" s="238"/>
      <c r="EP255" s="238"/>
      <c r="EQ255" s="238"/>
      <c r="ER255" s="238"/>
      <c r="ES255" s="238"/>
      <c r="ET255" s="238"/>
      <c r="EU255" s="238"/>
      <c r="EV255" s="238"/>
      <c r="EW255" s="238"/>
      <c r="EX255" s="238"/>
      <c r="EY255" s="238"/>
      <c r="EZ255" s="238"/>
      <c r="FA255" s="238"/>
      <c r="FB255" s="238"/>
      <c r="FC255" s="238"/>
      <c r="FD255" s="238"/>
      <c r="FE255" s="238"/>
      <c r="FF255" s="238"/>
      <c r="FG255" s="238"/>
      <c r="FH255" s="238"/>
      <c r="FI255" s="238"/>
      <c r="FJ255" s="238"/>
      <c r="FK255" s="238"/>
      <c r="FL255" s="238"/>
      <c r="FM255" s="238"/>
      <c r="FN255" s="238"/>
      <c r="FO255" s="238"/>
      <c r="FP255" s="238"/>
      <c r="FQ255" s="238"/>
      <c r="FR255" s="238"/>
      <c r="FS255" s="238"/>
      <c r="FT255" s="238"/>
      <c r="FU255" s="238"/>
      <c r="FV255" s="238"/>
      <c r="FW255" s="238"/>
      <c r="FX255" s="238"/>
      <c r="FY255" s="238"/>
      <c r="FZ255" s="238"/>
      <c r="GA255" s="238"/>
      <c r="GB255" s="238"/>
      <c r="GC255" s="238"/>
      <c r="GD255" s="238"/>
      <c r="GE255" s="238"/>
      <c r="GF255" s="238"/>
      <c r="GG255" s="238"/>
      <c r="GH255" s="238"/>
      <c r="GI255" s="238"/>
      <c r="GJ255" s="238"/>
      <c r="GK255" s="238"/>
      <c r="GL255" s="238"/>
    </row>
    <row r="256" spans="1:194" s="239" customFormat="1" ht="47.25" x14ac:dyDescent="0.25">
      <c r="A256" s="236" t="s">
        <v>324</v>
      </c>
      <c r="B256" s="237">
        <v>0</v>
      </c>
      <c r="C256" s="237">
        <v>15200</v>
      </c>
      <c r="D256" s="237">
        <v>15200</v>
      </c>
      <c r="E256" s="237"/>
      <c r="F256" s="237"/>
      <c r="G256" s="237">
        <v>0</v>
      </c>
      <c r="H256" s="237"/>
      <c r="I256" s="237"/>
      <c r="J256" s="237">
        <v>0</v>
      </c>
      <c r="K256" s="237">
        <v>0</v>
      </c>
      <c r="L256" s="237"/>
      <c r="M256" s="237"/>
      <c r="N256" s="237"/>
      <c r="O256" s="237"/>
      <c r="P256" s="237">
        <v>0</v>
      </c>
      <c r="Q256" s="237"/>
      <c r="R256" s="237"/>
      <c r="S256" s="237">
        <v>0</v>
      </c>
      <c r="T256" s="237"/>
      <c r="U256" s="237">
        <v>15200</v>
      </c>
      <c r="V256" s="237">
        <v>15200</v>
      </c>
      <c r="W256" s="237"/>
      <c r="X256" s="237"/>
      <c r="Y256" s="237">
        <v>0</v>
      </c>
      <c r="Z256" s="237"/>
      <c r="AA256" s="237"/>
      <c r="AB256" s="237">
        <v>0</v>
      </c>
      <c r="AC256" s="238"/>
      <c r="AD256" s="238"/>
      <c r="AE256" s="238"/>
      <c r="AF256" s="238"/>
      <c r="AG256" s="238"/>
      <c r="AH256" s="238"/>
      <c r="AI256" s="238"/>
      <c r="AJ256" s="238"/>
      <c r="AK256" s="238"/>
      <c r="AL256" s="238"/>
      <c r="AM256" s="238"/>
      <c r="AN256" s="238"/>
      <c r="AO256" s="238"/>
      <c r="AP256" s="238"/>
      <c r="AQ256" s="238"/>
      <c r="AR256" s="238"/>
      <c r="AS256" s="238"/>
      <c r="AT256" s="238"/>
      <c r="AU256" s="238"/>
      <c r="AV256" s="238"/>
      <c r="AW256" s="238"/>
      <c r="AX256" s="238"/>
      <c r="AY256" s="238"/>
      <c r="AZ256" s="238"/>
      <c r="BA256" s="238"/>
      <c r="BB256" s="238"/>
      <c r="BC256" s="238"/>
      <c r="BD256" s="238"/>
      <c r="BE256" s="238"/>
      <c r="BF256" s="238"/>
      <c r="BG256" s="238"/>
      <c r="BH256" s="238"/>
      <c r="BI256" s="238"/>
      <c r="BJ256" s="238"/>
      <c r="BK256" s="238"/>
      <c r="BL256" s="238"/>
      <c r="BM256" s="238"/>
      <c r="BN256" s="238"/>
      <c r="BO256" s="238"/>
      <c r="BP256" s="238"/>
      <c r="BQ256" s="238"/>
      <c r="BR256" s="238"/>
      <c r="BS256" s="238"/>
      <c r="BT256" s="238"/>
      <c r="BU256" s="238"/>
      <c r="BV256" s="238"/>
      <c r="BW256" s="238"/>
      <c r="BX256" s="238"/>
      <c r="BY256" s="238"/>
      <c r="BZ256" s="238"/>
      <c r="CA256" s="238"/>
      <c r="CB256" s="238"/>
      <c r="CC256" s="238"/>
      <c r="CD256" s="238"/>
      <c r="CE256" s="238"/>
      <c r="CF256" s="238"/>
      <c r="CG256" s="238"/>
      <c r="CH256" s="238"/>
      <c r="CI256" s="238"/>
      <c r="CJ256" s="238"/>
      <c r="CK256" s="238"/>
      <c r="CL256" s="238"/>
      <c r="CM256" s="238"/>
      <c r="CN256" s="238"/>
      <c r="CO256" s="238"/>
      <c r="CP256" s="238"/>
      <c r="CQ256" s="238"/>
      <c r="CR256" s="238"/>
      <c r="CS256" s="238"/>
      <c r="CT256" s="238"/>
      <c r="CU256" s="238"/>
      <c r="CV256" s="238"/>
      <c r="CW256" s="238"/>
      <c r="CX256" s="238"/>
      <c r="CY256" s="238"/>
      <c r="CZ256" s="238"/>
      <c r="DA256" s="238"/>
      <c r="DB256" s="238"/>
      <c r="DC256" s="238"/>
      <c r="DD256" s="238"/>
      <c r="DE256" s="238"/>
      <c r="DF256" s="238"/>
      <c r="DG256" s="238"/>
      <c r="DH256" s="238"/>
      <c r="DI256" s="238"/>
      <c r="DJ256" s="238"/>
      <c r="DK256" s="238"/>
      <c r="DL256" s="238"/>
      <c r="DM256" s="238"/>
      <c r="DN256" s="238"/>
      <c r="DO256" s="238"/>
      <c r="DP256" s="238"/>
      <c r="DQ256" s="238"/>
      <c r="DR256" s="238"/>
      <c r="DS256" s="238"/>
      <c r="DT256" s="238"/>
      <c r="DU256" s="238"/>
      <c r="DV256" s="238"/>
      <c r="DW256" s="238"/>
      <c r="DX256" s="238"/>
      <c r="DY256" s="238"/>
      <c r="DZ256" s="238"/>
      <c r="EA256" s="238"/>
      <c r="EB256" s="238"/>
      <c r="EC256" s="238"/>
      <c r="ED256" s="238"/>
      <c r="EE256" s="238"/>
      <c r="EF256" s="238"/>
      <c r="EG256" s="238"/>
      <c r="EH256" s="238"/>
      <c r="EI256" s="238"/>
      <c r="EJ256" s="238"/>
      <c r="EK256" s="238"/>
      <c r="EL256" s="238"/>
      <c r="EM256" s="238"/>
      <c r="EN256" s="238"/>
      <c r="EO256" s="238"/>
      <c r="EP256" s="238"/>
      <c r="EQ256" s="238"/>
      <c r="ER256" s="238"/>
      <c r="ES256" s="238"/>
      <c r="ET256" s="238"/>
      <c r="EU256" s="238"/>
      <c r="EV256" s="238"/>
      <c r="EW256" s="238"/>
      <c r="EX256" s="238"/>
      <c r="EY256" s="238"/>
      <c r="EZ256" s="238"/>
      <c r="FA256" s="238"/>
      <c r="FB256" s="238"/>
      <c r="FC256" s="238"/>
      <c r="FD256" s="238"/>
      <c r="FE256" s="238"/>
      <c r="FF256" s="238"/>
      <c r="FG256" s="238"/>
      <c r="FH256" s="238"/>
      <c r="FI256" s="238"/>
      <c r="FJ256" s="238"/>
      <c r="FK256" s="238"/>
      <c r="FL256" s="238"/>
      <c r="FM256" s="238"/>
      <c r="FN256" s="238"/>
      <c r="FO256" s="238"/>
      <c r="FP256" s="238"/>
      <c r="FQ256" s="238"/>
      <c r="FR256" s="238"/>
      <c r="FS256" s="238"/>
      <c r="FT256" s="238"/>
      <c r="FU256" s="238"/>
      <c r="FV256" s="238"/>
      <c r="FW256" s="238"/>
      <c r="FX256" s="238"/>
      <c r="FY256" s="238"/>
      <c r="FZ256" s="238"/>
      <c r="GA256" s="238"/>
      <c r="GB256" s="238"/>
      <c r="GC256" s="238"/>
      <c r="GD256" s="238"/>
      <c r="GE256" s="238"/>
      <c r="GF256" s="238"/>
      <c r="GG256" s="238"/>
      <c r="GH256" s="238"/>
      <c r="GI256" s="238"/>
      <c r="GJ256" s="238"/>
      <c r="GK256" s="238"/>
      <c r="GL256" s="238"/>
    </row>
    <row r="257" spans="1:194" s="113" customFormat="1" ht="47.25" x14ac:dyDescent="0.25">
      <c r="A257" s="123" t="s">
        <v>325</v>
      </c>
      <c r="B257" s="125">
        <v>6396</v>
      </c>
      <c r="C257" s="125">
        <v>6396</v>
      </c>
      <c r="D257" s="125">
        <v>0</v>
      </c>
      <c r="E257" s="125"/>
      <c r="F257" s="125"/>
      <c r="G257" s="125">
        <v>0</v>
      </c>
      <c r="H257" s="125"/>
      <c r="I257" s="125"/>
      <c r="J257" s="125">
        <v>0</v>
      </c>
      <c r="K257" s="125"/>
      <c r="L257" s="125"/>
      <c r="M257" s="125">
        <v>0</v>
      </c>
      <c r="N257" s="125"/>
      <c r="O257" s="125"/>
      <c r="P257" s="125">
        <v>0</v>
      </c>
      <c r="Q257" s="125">
        <v>6396</v>
      </c>
      <c r="R257" s="125">
        <v>6396</v>
      </c>
      <c r="S257" s="125">
        <v>0</v>
      </c>
      <c r="T257" s="125"/>
      <c r="U257" s="125"/>
      <c r="V257" s="125">
        <v>0</v>
      </c>
      <c r="W257" s="125"/>
      <c r="X257" s="125"/>
      <c r="Y257" s="125">
        <v>0</v>
      </c>
      <c r="Z257" s="125"/>
      <c r="AA257" s="125"/>
      <c r="AB257" s="125">
        <v>0</v>
      </c>
      <c r="AC257" s="116"/>
      <c r="AD257" s="116"/>
      <c r="AE257" s="116"/>
      <c r="AF257" s="116"/>
      <c r="AG257" s="116"/>
      <c r="AH257" s="116"/>
      <c r="AI257" s="116"/>
      <c r="AJ257" s="116"/>
      <c r="AK257" s="116"/>
      <c r="AL257" s="116"/>
      <c r="AM257" s="116"/>
      <c r="AN257" s="116"/>
      <c r="AO257" s="116"/>
      <c r="AP257" s="116"/>
      <c r="AQ257" s="116"/>
      <c r="AR257" s="116"/>
      <c r="AS257" s="116"/>
      <c r="AT257" s="116"/>
      <c r="AU257" s="116"/>
      <c r="AV257" s="116"/>
      <c r="AW257" s="116"/>
      <c r="AX257" s="116"/>
      <c r="AY257" s="116"/>
      <c r="AZ257" s="116"/>
      <c r="BA257" s="116"/>
      <c r="BB257" s="116"/>
      <c r="BC257" s="116"/>
      <c r="BD257" s="116"/>
      <c r="BE257" s="116"/>
      <c r="BF257" s="116"/>
      <c r="BG257" s="116"/>
      <c r="BH257" s="116"/>
      <c r="BI257" s="116"/>
      <c r="BJ257" s="116"/>
      <c r="BK257" s="116"/>
      <c r="BL257" s="116"/>
      <c r="BM257" s="116"/>
      <c r="BN257" s="116"/>
      <c r="BO257" s="116"/>
      <c r="BP257" s="116"/>
      <c r="BQ257" s="116"/>
      <c r="BR257" s="116"/>
      <c r="BS257" s="116"/>
      <c r="BT257" s="116"/>
      <c r="BU257" s="116"/>
      <c r="BV257" s="116"/>
      <c r="BW257" s="116"/>
      <c r="BX257" s="116"/>
      <c r="BY257" s="116"/>
      <c r="BZ257" s="116"/>
      <c r="CA257" s="116"/>
      <c r="CB257" s="116"/>
      <c r="CC257" s="116"/>
      <c r="CD257" s="116"/>
      <c r="CE257" s="116"/>
      <c r="CF257" s="116"/>
      <c r="CG257" s="116"/>
      <c r="CH257" s="116"/>
      <c r="CI257" s="116"/>
      <c r="CJ257" s="116"/>
      <c r="CK257" s="116"/>
      <c r="CL257" s="116"/>
      <c r="CM257" s="116"/>
      <c r="CN257" s="116"/>
      <c r="CO257" s="116"/>
      <c r="CP257" s="116"/>
      <c r="CQ257" s="116"/>
      <c r="CR257" s="116"/>
      <c r="CS257" s="116"/>
      <c r="CT257" s="116"/>
      <c r="CU257" s="116"/>
      <c r="CV257" s="116"/>
      <c r="CW257" s="116"/>
      <c r="CX257" s="116"/>
      <c r="CY257" s="116"/>
      <c r="CZ257" s="116"/>
      <c r="DA257" s="116"/>
      <c r="DB257" s="116"/>
      <c r="DC257" s="116"/>
      <c r="DD257" s="116"/>
      <c r="DE257" s="116"/>
      <c r="DF257" s="116"/>
      <c r="DG257" s="116"/>
      <c r="DH257" s="116"/>
      <c r="DI257" s="116"/>
      <c r="DJ257" s="116"/>
      <c r="DK257" s="116"/>
      <c r="DL257" s="116"/>
      <c r="DM257" s="116"/>
      <c r="DN257" s="116"/>
      <c r="DO257" s="116"/>
      <c r="DP257" s="116"/>
      <c r="DQ257" s="116"/>
      <c r="DR257" s="116"/>
      <c r="DS257" s="116"/>
      <c r="DT257" s="116"/>
      <c r="DU257" s="116"/>
      <c r="DV257" s="116"/>
      <c r="DW257" s="116"/>
      <c r="DX257" s="116"/>
      <c r="DY257" s="116"/>
      <c r="DZ257" s="116"/>
      <c r="EA257" s="116"/>
      <c r="EB257" s="116"/>
      <c r="EC257" s="116"/>
      <c r="ED257" s="116"/>
      <c r="EE257" s="116"/>
      <c r="EF257" s="116"/>
      <c r="EG257" s="116"/>
      <c r="EH257" s="116"/>
      <c r="EI257" s="116"/>
      <c r="EJ257" s="116"/>
      <c r="EK257" s="116"/>
      <c r="EL257" s="116"/>
      <c r="EM257" s="116"/>
      <c r="EN257" s="116"/>
      <c r="EO257" s="116"/>
      <c r="EP257" s="116"/>
      <c r="EQ257" s="116"/>
      <c r="ER257" s="116"/>
      <c r="ES257" s="116"/>
      <c r="ET257" s="116"/>
      <c r="EU257" s="116"/>
      <c r="EV257" s="116"/>
      <c r="EW257" s="116"/>
      <c r="EX257" s="116"/>
      <c r="EY257" s="116"/>
      <c r="EZ257" s="116"/>
      <c r="FA257" s="116"/>
      <c r="FB257" s="116"/>
      <c r="FC257" s="116"/>
      <c r="FD257" s="116"/>
      <c r="FE257" s="116"/>
      <c r="FF257" s="116"/>
      <c r="FG257" s="116"/>
      <c r="FH257" s="116"/>
      <c r="FI257" s="116"/>
      <c r="FJ257" s="116"/>
      <c r="FK257" s="116"/>
      <c r="FL257" s="116"/>
      <c r="FM257" s="116"/>
      <c r="FN257" s="116"/>
      <c r="FO257" s="116"/>
      <c r="FP257" s="116"/>
      <c r="FQ257" s="116"/>
      <c r="FR257" s="116"/>
      <c r="FS257" s="116"/>
      <c r="FT257" s="116"/>
      <c r="FU257" s="116"/>
      <c r="FV257" s="116"/>
      <c r="FW257" s="116"/>
      <c r="FX257" s="116"/>
      <c r="FY257" s="116"/>
      <c r="FZ257" s="116"/>
      <c r="GA257" s="116"/>
      <c r="GB257" s="116"/>
      <c r="GC257" s="116"/>
      <c r="GD257" s="116"/>
      <c r="GE257" s="116"/>
      <c r="GF257" s="116"/>
      <c r="GG257" s="116"/>
      <c r="GH257" s="116"/>
      <c r="GI257" s="116"/>
      <c r="GJ257" s="116"/>
      <c r="GK257" s="116"/>
      <c r="GL257" s="116"/>
    </row>
    <row r="258" spans="1:194" s="116" customFormat="1" ht="47.25" x14ac:dyDescent="0.25">
      <c r="A258" s="121" t="s">
        <v>326</v>
      </c>
      <c r="B258" s="122">
        <v>5000</v>
      </c>
      <c r="C258" s="122">
        <v>5000</v>
      </c>
      <c r="D258" s="122">
        <v>0</v>
      </c>
      <c r="E258" s="122"/>
      <c r="F258" s="122"/>
      <c r="G258" s="122">
        <v>0</v>
      </c>
      <c r="H258" s="122"/>
      <c r="I258" s="122"/>
      <c r="J258" s="122">
        <v>0</v>
      </c>
      <c r="K258" s="122"/>
      <c r="L258" s="122"/>
      <c r="M258" s="122">
        <v>0</v>
      </c>
      <c r="N258" s="122"/>
      <c r="O258" s="122"/>
      <c r="P258" s="122">
        <v>0</v>
      </c>
      <c r="Q258" s="122">
        <v>5000</v>
      </c>
      <c r="R258" s="122">
        <v>5000</v>
      </c>
      <c r="S258" s="122">
        <v>0</v>
      </c>
      <c r="T258" s="122"/>
      <c r="U258" s="122"/>
      <c r="V258" s="122">
        <v>0</v>
      </c>
      <c r="W258" s="122"/>
      <c r="X258" s="122"/>
      <c r="Y258" s="122">
        <v>0</v>
      </c>
      <c r="Z258" s="122"/>
      <c r="AA258" s="122"/>
      <c r="AB258" s="122">
        <v>0</v>
      </c>
    </row>
    <row r="259" spans="1:194" s="116" customFormat="1" ht="47.25" x14ac:dyDescent="0.25">
      <c r="A259" s="126" t="s">
        <v>327</v>
      </c>
      <c r="B259" s="122">
        <v>4836</v>
      </c>
      <c r="C259" s="122">
        <v>4836</v>
      </c>
      <c r="D259" s="122">
        <v>0</v>
      </c>
      <c r="E259" s="122"/>
      <c r="F259" s="122"/>
      <c r="G259" s="122">
        <v>0</v>
      </c>
      <c r="H259" s="122"/>
      <c r="I259" s="122"/>
      <c r="J259" s="122">
        <v>0</v>
      </c>
      <c r="K259" s="122"/>
      <c r="L259" s="122"/>
      <c r="M259" s="122">
        <v>0</v>
      </c>
      <c r="N259" s="122"/>
      <c r="O259" s="122"/>
      <c r="P259" s="122">
        <v>0</v>
      </c>
      <c r="Q259" s="122">
        <v>4836</v>
      </c>
      <c r="R259" s="122">
        <v>4836</v>
      </c>
      <c r="S259" s="122">
        <v>0</v>
      </c>
      <c r="T259" s="122"/>
      <c r="U259" s="122"/>
      <c r="V259" s="122">
        <v>0</v>
      </c>
      <c r="W259" s="122"/>
      <c r="X259" s="122"/>
      <c r="Y259" s="122">
        <v>0</v>
      </c>
      <c r="Z259" s="122"/>
      <c r="AA259" s="122"/>
      <c r="AB259" s="122">
        <v>0</v>
      </c>
    </row>
    <row r="260" spans="1:194" s="116" customFormat="1" ht="31.5" x14ac:dyDescent="0.25">
      <c r="A260" s="121" t="s">
        <v>328</v>
      </c>
      <c r="B260" s="122">
        <v>3000</v>
      </c>
      <c r="C260" s="122">
        <v>3000</v>
      </c>
      <c r="D260" s="122">
        <v>0</v>
      </c>
      <c r="E260" s="122"/>
      <c r="F260" s="122"/>
      <c r="G260" s="122">
        <v>0</v>
      </c>
      <c r="H260" s="122"/>
      <c r="I260" s="122"/>
      <c r="J260" s="122">
        <v>0</v>
      </c>
      <c r="K260" s="122"/>
      <c r="L260" s="122"/>
      <c r="M260" s="122">
        <v>0</v>
      </c>
      <c r="N260" s="122"/>
      <c r="O260" s="122"/>
      <c r="P260" s="122">
        <v>0</v>
      </c>
      <c r="Q260" s="122">
        <v>3000</v>
      </c>
      <c r="R260" s="122">
        <v>3000</v>
      </c>
      <c r="S260" s="122">
        <v>0</v>
      </c>
      <c r="T260" s="122"/>
      <c r="U260" s="122"/>
      <c r="V260" s="122">
        <v>0</v>
      </c>
      <c r="W260" s="122"/>
      <c r="X260" s="122"/>
      <c r="Y260" s="122">
        <v>0</v>
      </c>
      <c r="Z260" s="122"/>
      <c r="AA260" s="122"/>
      <c r="AB260" s="122">
        <v>0</v>
      </c>
    </row>
    <row r="261" spans="1:194" s="116" customFormat="1" x14ac:dyDescent="0.25">
      <c r="A261" s="114" t="s">
        <v>275</v>
      </c>
      <c r="B261" s="115">
        <v>0</v>
      </c>
      <c r="C261" s="115">
        <v>0</v>
      </c>
      <c r="D261" s="115">
        <v>0</v>
      </c>
      <c r="E261" s="115">
        <v>0</v>
      </c>
      <c r="F261" s="115">
        <v>0</v>
      </c>
      <c r="G261" s="115">
        <v>0</v>
      </c>
      <c r="H261" s="115">
        <v>0</v>
      </c>
      <c r="I261" s="115">
        <v>0</v>
      </c>
      <c r="J261" s="115">
        <v>0</v>
      </c>
      <c r="K261" s="115">
        <v>0</v>
      </c>
      <c r="L261" s="115">
        <v>0</v>
      </c>
      <c r="M261" s="115">
        <v>0</v>
      </c>
      <c r="N261" s="115">
        <v>0</v>
      </c>
      <c r="O261" s="115">
        <v>0</v>
      </c>
      <c r="P261" s="115">
        <v>0</v>
      </c>
      <c r="Q261" s="115">
        <v>0</v>
      </c>
      <c r="R261" s="115">
        <v>0</v>
      </c>
      <c r="S261" s="115">
        <v>0</v>
      </c>
      <c r="T261" s="115">
        <v>0</v>
      </c>
      <c r="U261" s="115">
        <v>0</v>
      </c>
      <c r="V261" s="115">
        <v>0</v>
      </c>
      <c r="W261" s="115">
        <v>0</v>
      </c>
      <c r="X261" s="115">
        <v>0</v>
      </c>
      <c r="Y261" s="115">
        <v>0</v>
      </c>
      <c r="Z261" s="115">
        <v>0</v>
      </c>
      <c r="AA261" s="115">
        <v>0</v>
      </c>
      <c r="AB261" s="115">
        <v>0</v>
      </c>
      <c r="AC261" s="113"/>
      <c r="AD261" s="113"/>
      <c r="AE261" s="113"/>
      <c r="AF261" s="113"/>
      <c r="AG261" s="113"/>
      <c r="AH261" s="113"/>
      <c r="AI261" s="113"/>
      <c r="AJ261" s="113"/>
      <c r="AK261" s="113"/>
      <c r="AL261" s="113"/>
      <c r="AM261" s="113"/>
      <c r="AN261" s="113"/>
      <c r="AO261" s="113"/>
      <c r="AP261" s="113"/>
      <c r="AQ261" s="113"/>
      <c r="AR261" s="113"/>
      <c r="AS261" s="113"/>
      <c r="AT261" s="113"/>
      <c r="AU261" s="113"/>
      <c r="AV261" s="113"/>
      <c r="AW261" s="113"/>
      <c r="AX261" s="113"/>
      <c r="AY261" s="113"/>
      <c r="AZ261" s="113"/>
      <c r="BA261" s="113"/>
      <c r="BB261" s="113"/>
      <c r="BC261" s="113"/>
      <c r="BD261" s="113"/>
      <c r="BE261" s="113"/>
      <c r="BF261" s="113"/>
      <c r="BG261" s="113"/>
      <c r="BH261" s="113"/>
      <c r="BI261" s="113"/>
      <c r="BJ261" s="113"/>
      <c r="BK261" s="113"/>
      <c r="BL261" s="113"/>
      <c r="BM261" s="113"/>
      <c r="BN261" s="113"/>
      <c r="BO261" s="113"/>
      <c r="BP261" s="113"/>
      <c r="BQ261" s="113"/>
      <c r="BR261" s="113"/>
      <c r="BS261" s="113"/>
      <c r="BT261" s="113"/>
      <c r="BU261" s="113"/>
      <c r="BV261" s="113"/>
      <c r="BW261" s="113"/>
      <c r="BX261" s="113"/>
      <c r="BY261" s="113"/>
      <c r="BZ261" s="113"/>
      <c r="CA261" s="113"/>
      <c r="CB261" s="113"/>
      <c r="CC261" s="113"/>
      <c r="CD261" s="113"/>
      <c r="CE261" s="113"/>
      <c r="CF261" s="113"/>
      <c r="CG261" s="113"/>
      <c r="CH261" s="113"/>
      <c r="CI261" s="113"/>
      <c r="CJ261" s="113"/>
      <c r="CK261" s="113"/>
      <c r="CL261" s="113"/>
      <c r="CM261" s="113"/>
      <c r="CN261" s="113"/>
      <c r="CO261" s="113"/>
      <c r="CP261" s="113"/>
      <c r="CQ261" s="113"/>
      <c r="CR261" s="113"/>
      <c r="CS261" s="113"/>
      <c r="CT261" s="113"/>
      <c r="CU261" s="113"/>
      <c r="CV261" s="113"/>
      <c r="CW261" s="113"/>
      <c r="CX261" s="113"/>
      <c r="CY261" s="113"/>
      <c r="CZ261" s="113"/>
      <c r="DA261" s="113"/>
      <c r="DB261" s="113"/>
      <c r="DC261" s="113"/>
      <c r="DD261" s="113"/>
      <c r="DE261" s="113"/>
      <c r="DF261" s="113"/>
      <c r="DG261" s="113"/>
      <c r="DH261" s="113"/>
      <c r="DI261" s="113"/>
      <c r="DJ261" s="113"/>
      <c r="DK261" s="113"/>
      <c r="DL261" s="113"/>
      <c r="DM261" s="113"/>
      <c r="DN261" s="113"/>
      <c r="DO261" s="113"/>
      <c r="DP261" s="113"/>
      <c r="DQ261" s="113"/>
      <c r="DR261" s="113"/>
      <c r="DS261" s="113"/>
      <c r="DT261" s="113"/>
      <c r="DU261" s="113"/>
      <c r="DV261" s="113"/>
      <c r="DW261" s="113"/>
      <c r="DX261" s="113"/>
      <c r="DY261" s="113"/>
      <c r="DZ261" s="113"/>
      <c r="EA261" s="113"/>
      <c r="EB261" s="113"/>
      <c r="EC261" s="113"/>
      <c r="ED261" s="113"/>
      <c r="EE261" s="113"/>
      <c r="EF261" s="113"/>
      <c r="EG261" s="113"/>
      <c r="EH261" s="113"/>
      <c r="EI261" s="113"/>
      <c r="EJ261" s="113"/>
      <c r="EK261" s="113"/>
      <c r="EL261" s="113"/>
      <c r="EM261" s="113"/>
      <c r="EN261" s="113"/>
      <c r="EO261" s="113"/>
      <c r="EP261" s="113"/>
      <c r="EQ261" s="113"/>
      <c r="ER261" s="113"/>
      <c r="ES261" s="113"/>
      <c r="ET261" s="113"/>
      <c r="EU261" s="113"/>
      <c r="EV261" s="113"/>
      <c r="EW261" s="113"/>
      <c r="EX261" s="113"/>
      <c r="EY261" s="113"/>
      <c r="EZ261" s="113"/>
      <c r="FA261" s="113"/>
      <c r="FB261" s="113"/>
      <c r="FC261" s="113"/>
      <c r="FD261" s="113"/>
      <c r="FE261" s="113"/>
      <c r="FF261" s="113"/>
      <c r="FG261" s="113"/>
      <c r="FH261" s="113"/>
      <c r="FI261" s="113"/>
      <c r="FJ261" s="113"/>
      <c r="FK261" s="113"/>
      <c r="FL261" s="113"/>
      <c r="FM261" s="113"/>
      <c r="FN261" s="113"/>
      <c r="FO261" s="113"/>
      <c r="FP261" s="113"/>
      <c r="FQ261" s="113"/>
      <c r="FR261" s="113"/>
      <c r="FS261" s="113"/>
      <c r="FT261" s="113"/>
      <c r="FU261" s="113"/>
      <c r="FV261" s="113"/>
      <c r="FW261" s="113"/>
      <c r="FX261" s="113"/>
      <c r="FY261" s="113"/>
      <c r="FZ261" s="113"/>
      <c r="GA261" s="113"/>
      <c r="GB261" s="113"/>
      <c r="GC261" s="113"/>
      <c r="GD261" s="113"/>
      <c r="GE261" s="113"/>
      <c r="GF261" s="113"/>
      <c r="GG261" s="113"/>
      <c r="GH261" s="113"/>
      <c r="GI261" s="113"/>
      <c r="GJ261" s="113"/>
      <c r="GK261" s="113"/>
      <c r="GL261" s="113"/>
    </row>
    <row r="262" spans="1:194" s="116" customFormat="1" x14ac:dyDescent="0.25">
      <c r="A262" s="121"/>
      <c r="B262" s="122">
        <v>0</v>
      </c>
      <c r="C262" s="122">
        <v>0</v>
      </c>
      <c r="D262" s="122">
        <v>0</v>
      </c>
      <c r="E262" s="122"/>
      <c r="F262" s="122"/>
      <c r="G262" s="122">
        <v>0</v>
      </c>
      <c r="H262" s="122"/>
      <c r="I262" s="122"/>
      <c r="J262" s="122">
        <v>0</v>
      </c>
      <c r="K262" s="122"/>
      <c r="L262" s="122"/>
      <c r="M262" s="122">
        <v>0</v>
      </c>
      <c r="N262" s="122"/>
      <c r="O262" s="122"/>
      <c r="P262" s="122">
        <v>0</v>
      </c>
      <c r="Q262" s="122"/>
      <c r="R262" s="122"/>
      <c r="S262" s="122">
        <v>0</v>
      </c>
      <c r="T262" s="122"/>
      <c r="U262" s="122"/>
      <c r="V262" s="122">
        <v>0</v>
      </c>
      <c r="W262" s="122"/>
      <c r="X262" s="122"/>
      <c r="Y262" s="122">
        <v>0</v>
      </c>
      <c r="Z262" s="122"/>
      <c r="AA262" s="122"/>
      <c r="AB262" s="122">
        <v>0</v>
      </c>
    </row>
    <row r="263" spans="1:194" s="116" customFormat="1" x14ac:dyDescent="0.25">
      <c r="A263" s="114" t="s">
        <v>277</v>
      </c>
      <c r="B263" s="115">
        <v>52282</v>
      </c>
      <c r="C263" s="115">
        <v>103910</v>
      </c>
      <c r="D263" s="115">
        <v>51628</v>
      </c>
      <c r="E263" s="115">
        <v>0</v>
      </c>
      <c r="F263" s="115">
        <v>0</v>
      </c>
      <c r="G263" s="115">
        <v>0</v>
      </c>
      <c r="H263" s="115">
        <v>0</v>
      </c>
      <c r="I263" s="115">
        <v>0</v>
      </c>
      <c r="J263" s="115">
        <v>0</v>
      </c>
      <c r="K263" s="115">
        <v>1434</v>
      </c>
      <c r="L263" s="115">
        <v>1434</v>
      </c>
      <c r="M263" s="115">
        <v>0</v>
      </c>
      <c r="N263" s="115">
        <v>15080</v>
      </c>
      <c r="O263" s="115">
        <v>15080</v>
      </c>
      <c r="P263" s="115">
        <v>0</v>
      </c>
      <c r="Q263" s="115">
        <v>35768</v>
      </c>
      <c r="R263" s="115">
        <v>87396</v>
      </c>
      <c r="S263" s="115">
        <v>51628</v>
      </c>
      <c r="T263" s="115">
        <v>0</v>
      </c>
      <c r="U263" s="115">
        <v>0</v>
      </c>
      <c r="V263" s="115">
        <v>0</v>
      </c>
      <c r="W263" s="115">
        <v>0</v>
      </c>
      <c r="X263" s="115">
        <v>0</v>
      </c>
      <c r="Y263" s="115">
        <v>0</v>
      </c>
      <c r="Z263" s="115">
        <v>0</v>
      </c>
      <c r="AA263" s="115">
        <v>0</v>
      </c>
      <c r="AB263" s="115">
        <v>0</v>
      </c>
    </row>
    <row r="264" spans="1:194" s="113" customFormat="1" ht="47.25" x14ac:dyDescent="0.25">
      <c r="A264" s="123" t="s">
        <v>329</v>
      </c>
      <c r="B264" s="125">
        <v>32020</v>
      </c>
      <c r="C264" s="125">
        <v>32020</v>
      </c>
      <c r="D264" s="125">
        <v>0</v>
      </c>
      <c r="E264" s="125"/>
      <c r="F264" s="125"/>
      <c r="G264" s="125">
        <v>0</v>
      </c>
      <c r="H264" s="125"/>
      <c r="I264" s="125"/>
      <c r="J264" s="125">
        <v>0</v>
      </c>
      <c r="K264" s="125"/>
      <c r="L264" s="125"/>
      <c r="M264" s="125">
        <v>0</v>
      </c>
      <c r="N264" s="125"/>
      <c r="O264" s="125"/>
      <c r="P264" s="125">
        <v>0</v>
      </c>
      <c r="Q264" s="125">
        <v>32020</v>
      </c>
      <c r="R264" s="125">
        <v>32020</v>
      </c>
      <c r="S264" s="125">
        <v>0</v>
      </c>
      <c r="T264" s="125"/>
      <c r="U264" s="125"/>
      <c r="V264" s="125">
        <v>0</v>
      </c>
      <c r="W264" s="125"/>
      <c r="X264" s="125"/>
      <c r="Y264" s="125">
        <v>0</v>
      </c>
      <c r="Z264" s="125"/>
      <c r="AA264" s="125"/>
      <c r="AB264" s="125">
        <v>0</v>
      </c>
      <c r="AC264" s="116"/>
      <c r="AD264" s="116"/>
      <c r="AE264" s="116"/>
      <c r="AF264" s="116"/>
      <c r="AG264" s="116"/>
      <c r="AH264" s="116"/>
      <c r="AI264" s="116"/>
      <c r="AJ264" s="116"/>
      <c r="AK264" s="116"/>
      <c r="AL264" s="116"/>
      <c r="AM264" s="116"/>
      <c r="AN264" s="116"/>
      <c r="AO264" s="116"/>
      <c r="AP264" s="116"/>
      <c r="AQ264" s="116"/>
      <c r="AR264" s="116"/>
      <c r="AS264" s="116"/>
      <c r="AT264" s="116"/>
      <c r="AU264" s="116"/>
      <c r="AV264" s="116"/>
      <c r="AW264" s="116"/>
      <c r="AX264" s="116"/>
      <c r="AY264" s="116"/>
      <c r="AZ264" s="116"/>
      <c r="BA264" s="116"/>
      <c r="BB264" s="116"/>
      <c r="BC264" s="116"/>
      <c r="BD264" s="116"/>
      <c r="BE264" s="116"/>
      <c r="BF264" s="116"/>
      <c r="BG264" s="116"/>
      <c r="BH264" s="116"/>
      <c r="BI264" s="116"/>
      <c r="BJ264" s="116"/>
      <c r="BK264" s="116"/>
      <c r="BL264" s="116"/>
      <c r="BM264" s="116"/>
      <c r="BN264" s="116"/>
      <c r="BO264" s="116"/>
      <c r="BP264" s="116"/>
      <c r="BQ264" s="116"/>
      <c r="BR264" s="116"/>
      <c r="BS264" s="116"/>
      <c r="BT264" s="116"/>
      <c r="BU264" s="116"/>
      <c r="BV264" s="116"/>
      <c r="BW264" s="116"/>
      <c r="BX264" s="116"/>
      <c r="BY264" s="116"/>
      <c r="BZ264" s="116"/>
      <c r="CA264" s="116"/>
      <c r="CB264" s="116"/>
      <c r="CC264" s="116"/>
      <c r="CD264" s="116"/>
      <c r="CE264" s="116"/>
      <c r="CF264" s="116"/>
      <c r="CG264" s="116"/>
      <c r="CH264" s="116"/>
      <c r="CI264" s="116"/>
      <c r="CJ264" s="116"/>
      <c r="CK264" s="116"/>
      <c r="CL264" s="116"/>
      <c r="CM264" s="116"/>
      <c r="CN264" s="116"/>
      <c r="CO264" s="116"/>
      <c r="CP264" s="116"/>
      <c r="CQ264" s="116"/>
      <c r="CR264" s="116"/>
      <c r="CS264" s="116"/>
      <c r="CT264" s="116"/>
      <c r="CU264" s="116"/>
      <c r="CV264" s="116"/>
      <c r="CW264" s="116"/>
      <c r="CX264" s="116"/>
      <c r="CY264" s="116"/>
      <c r="CZ264" s="116"/>
      <c r="DA264" s="116"/>
      <c r="DB264" s="116"/>
      <c r="DC264" s="116"/>
      <c r="DD264" s="116"/>
      <c r="DE264" s="116"/>
      <c r="DF264" s="116"/>
      <c r="DG264" s="116"/>
      <c r="DH264" s="116"/>
      <c r="DI264" s="116"/>
      <c r="DJ264" s="116"/>
      <c r="DK264" s="116"/>
      <c r="DL264" s="116"/>
      <c r="DM264" s="116"/>
      <c r="DN264" s="116"/>
      <c r="DO264" s="116"/>
      <c r="DP264" s="116"/>
      <c r="DQ264" s="116"/>
      <c r="DR264" s="116"/>
      <c r="DS264" s="116"/>
      <c r="DT264" s="116"/>
      <c r="DU264" s="116"/>
      <c r="DV264" s="116"/>
      <c r="DW264" s="116"/>
      <c r="DX264" s="116"/>
      <c r="DY264" s="116"/>
      <c r="DZ264" s="116"/>
      <c r="EA264" s="116"/>
      <c r="EB264" s="116"/>
      <c r="EC264" s="116"/>
      <c r="ED264" s="116"/>
      <c r="EE264" s="116"/>
      <c r="EF264" s="116"/>
      <c r="EG264" s="116"/>
      <c r="EH264" s="116"/>
      <c r="EI264" s="116"/>
      <c r="EJ264" s="116"/>
      <c r="EK264" s="116"/>
      <c r="EL264" s="116"/>
      <c r="EM264" s="116"/>
      <c r="EN264" s="116"/>
      <c r="EO264" s="116"/>
      <c r="EP264" s="116"/>
      <c r="EQ264" s="116"/>
      <c r="ER264" s="116"/>
      <c r="ES264" s="116"/>
      <c r="ET264" s="116"/>
      <c r="EU264" s="116"/>
      <c r="EV264" s="116"/>
      <c r="EW264" s="116"/>
      <c r="EX264" s="116"/>
      <c r="EY264" s="116"/>
      <c r="EZ264" s="116"/>
      <c r="FA264" s="116"/>
      <c r="FB264" s="116"/>
      <c r="FC264" s="116"/>
      <c r="FD264" s="116"/>
      <c r="FE264" s="116"/>
      <c r="FF264" s="116"/>
      <c r="FG264" s="116"/>
      <c r="FH264" s="116"/>
      <c r="FI264" s="116"/>
      <c r="FJ264" s="116"/>
      <c r="FK264" s="116"/>
      <c r="FL264" s="116"/>
      <c r="FM264" s="116"/>
      <c r="FN264" s="116"/>
      <c r="FO264" s="116"/>
      <c r="FP264" s="116"/>
      <c r="FQ264" s="116"/>
      <c r="FR264" s="116"/>
      <c r="FS264" s="116"/>
      <c r="FT264" s="116"/>
      <c r="FU264" s="116"/>
      <c r="FV264" s="116"/>
      <c r="FW264" s="116"/>
      <c r="FX264" s="116"/>
      <c r="FY264" s="116"/>
      <c r="FZ264" s="116"/>
      <c r="GA264" s="116"/>
      <c r="GB264" s="116"/>
      <c r="GC264" s="116"/>
      <c r="GD264" s="116"/>
      <c r="GE264" s="116"/>
      <c r="GF264" s="116"/>
      <c r="GG264" s="116"/>
      <c r="GH264" s="116"/>
      <c r="GI264" s="116"/>
      <c r="GJ264" s="116"/>
      <c r="GK264" s="116"/>
      <c r="GL264" s="116"/>
    </row>
    <row r="265" spans="1:194" s="116" customFormat="1" ht="47.25" x14ac:dyDescent="0.25">
      <c r="A265" s="126" t="s">
        <v>330</v>
      </c>
      <c r="B265" s="122">
        <v>0</v>
      </c>
      <c r="C265" s="122">
        <v>51628</v>
      </c>
      <c r="D265" s="122">
        <v>51628</v>
      </c>
      <c r="E265" s="122"/>
      <c r="F265" s="122"/>
      <c r="G265" s="122">
        <v>0</v>
      </c>
      <c r="H265" s="122"/>
      <c r="I265" s="122"/>
      <c r="J265" s="122">
        <v>0</v>
      </c>
      <c r="K265" s="122"/>
      <c r="L265" s="122"/>
      <c r="M265" s="122">
        <v>0</v>
      </c>
      <c r="N265" s="122"/>
      <c r="O265" s="122"/>
      <c r="P265" s="122">
        <v>0</v>
      </c>
      <c r="Q265" s="122">
        <v>0</v>
      </c>
      <c r="R265" s="122">
        <v>51628</v>
      </c>
      <c r="S265" s="122">
        <v>51628</v>
      </c>
      <c r="T265" s="122"/>
      <c r="U265" s="122"/>
      <c r="V265" s="122">
        <v>0</v>
      </c>
      <c r="W265" s="122"/>
      <c r="X265" s="122"/>
      <c r="Y265" s="122">
        <v>0</v>
      </c>
      <c r="Z265" s="122"/>
      <c r="AA265" s="122"/>
      <c r="AB265" s="122">
        <v>0</v>
      </c>
    </row>
    <row r="266" spans="1:194" s="113" customFormat="1" ht="47.25" x14ac:dyDescent="0.25">
      <c r="A266" s="123" t="s">
        <v>331</v>
      </c>
      <c r="B266" s="125">
        <v>3748</v>
      </c>
      <c r="C266" s="125">
        <v>3748</v>
      </c>
      <c r="D266" s="125">
        <v>0</v>
      </c>
      <c r="E266" s="125"/>
      <c r="F266" s="125"/>
      <c r="G266" s="125">
        <v>0</v>
      </c>
      <c r="H266" s="125"/>
      <c r="I266" s="125"/>
      <c r="J266" s="125">
        <v>0</v>
      </c>
      <c r="K266" s="125"/>
      <c r="L266" s="125"/>
      <c r="M266" s="125">
        <v>0</v>
      </c>
      <c r="N266" s="125"/>
      <c r="O266" s="125"/>
      <c r="P266" s="125">
        <v>0</v>
      </c>
      <c r="Q266" s="125">
        <v>3748</v>
      </c>
      <c r="R266" s="125">
        <v>3748</v>
      </c>
      <c r="S266" s="125">
        <v>0</v>
      </c>
      <c r="T266" s="125"/>
      <c r="U266" s="125"/>
      <c r="V266" s="125">
        <v>0</v>
      </c>
      <c r="W266" s="125"/>
      <c r="X266" s="125"/>
      <c r="Y266" s="125">
        <v>0</v>
      </c>
      <c r="Z266" s="125"/>
      <c r="AA266" s="125"/>
      <c r="AB266" s="125">
        <v>0</v>
      </c>
      <c r="AC266" s="116"/>
      <c r="AD266" s="116"/>
      <c r="AE266" s="116"/>
      <c r="AF266" s="116"/>
      <c r="AG266" s="116"/>
      <c r="AH266" s="116"/>
      <c r="AI266" s="116"/>
      <c r="AJ266" s="116"/>
      <c r="AK266" s="116"/>
      <c r="AL266" s="116"/>
      <c r="AM266" s="116"/>
      <c r="AN266" s="116"/>
      <c r="AO266" s="116"/>
      <c r="AP266" s="116"/>
      <c r="AQ266" s="116"/>
      <c r="AR266" s="116"/>
      <c r="AS266" s="116"/>
      <c r="AT266" s="116"/>
      <c r="AU266" s="116"/>
      <c r="AV266" s="116"/>
      <c r="AW266" s="116"/>
      <c r="AX266" s="116"/>
      <c r="AY266" s="116"/>
      <c r="AZ266" s="116"/>
      <c r="BA266" s="116"/>
      <c r="BB266" s="116"/>
      <c r="BC266" s="116"/>
      <c r="BD266" s="116"/>
      <c r="BE266" s="116"/>
      <c r="BF266" s="116"/>
      <c r="BG266" s="116"/>
      <c r="BH266" s="116"/>
      <c r="BI266" s="116"/>
      <c r="BJ266" s="116"/>
      <c r="BK266" s="116"/>
      <c r="BL266" s="116"/>
      <c r="BM266" s="116"/>
      <c r="BN266" s="116"/>
      <c r="BO266" s="116"/>
      <c r="BP266" s="116"/>
      <c r="BQ266" s="116"/>
      <c r="BR266" s="116"/>
      <c r="BS266" s="116"/>
      <c r="BT266" s="116"/>
      <c r="BU266" s="116"/>
      <c r="BV266" s="116"/>
      <c r="BW266" s="116"/>
      <c r="BX266" s="116"/>
      <c r="BY266" s="116"/>
      <c r="BZ266" s="116"/>
      <c r="CA266" s="116"/>
      <c r="CB266" s="116"/>
      <c r="CC266" s="116"/>
      <c r="CD266" s="116"/>
      <c r="CE266" s="116"/>
      <c r="CF266" s="116"/>
      <c r="CG266" s="116"/>
      <c r="CH266" s="116"/>
      <c r="CI266" s="116"/>
      <c r="CJ266" s="116"/>
      <c r="CK266" s="116"/>
      <c r="CL266" s="116"/>
      <c r="CM266" s="116"/>
      <c r="CN266" s="116"/>
      <c r="CO266" s="116"/>
      <c r="CP266" s="116"/>
      <c r="CQ266" s="116"/>
      <c r="CR266" s="116"/>
      <c r="CS266" s="116"/>
      <c r="CT266" s="116"/>
      <c r="CU266" s="116"/>
      <c r="CV266" s="116"/>
      <c r="CW266" s="116"/>
      <c r="CX266" s="116"/>
      <c r="CY266" s="116"/>
      <c r="CZ266" s="116"/>
      <c r="DA266" s="116"/>
      <c r="DB266" s="116"/>
      <c r="DC266" s="116"/>
      <c r="DD266" s="116"/>
      <c r="DE266" s="116"/>
      <c r="DF266" s="116"/>
      <c r="DG266" s="116"/>
      <c r="DH266" s="116"/>
      <c r="DI266" s="116"/>
      <c r="DJ266" s="116"/>
      <c r="DK266" s="116"/>
      <c r="DL266" s="116"/>
      <c r="DM266" s="116"/>
      <c r="DN266" s="116"/>
      <c r="DO266" s="116"/>
      <c r="DP266" s="116"/>
      <c r="DQ266" s="116"/>
      <c r="DR266" s="116"/>
      <c r="DS266" s="116"/>
      <c r="DT266" s="116"/>
      <c r="DU266" s="116"/>
      <c r="DV266" s="116"/>
      <c r="DW266" s="116"/>
      <c r="DX266" s="116"/>
      <c r="DY266" s="116"/>
      <c r="DZ266" s="116"/>
      <c r="EA266" s="116"/>
      <c r="EB266" s="116"/>
      <c r="EC266" s="116"/>
      <c r="ED266" s="116"/>
      <c r="EE266" s="116"/>
      <c r="EF266" s="116"/>
      <c r="EG266" s="116"/>
      <c r="EH266" s="116"/>
      <c r="EI266" s="116"/>
      <c r="EJ266" s="116"/>
      <c r="EK266" s="116"/>
      <c r="EL266" s="116"/>
      <c r="EM266" s="116"/>
      <c r="EN266" s="116"/>
      <c r="EO266" s="116"/>
      <c r="EP266" s="116"/>
      <c r="EQ266" s="116"/>
      <c r="ER266" s="116"/>
      <c r="ES266" s="116"/>
      <c r="ET266" s="116"/>
      <c r="EU266" s="116"/>
      <c r="EV266" s="116"/>
      <c r="EW266" s="116"/>
      <c r="EX266" s="116"/>
      <c r="EY266" s="116"/>
      <c r="EZ266" s="116"/>
      <c r="FA266" s="116"/>
      <c r="FB266" s="116"/>
      <c r="FC266" s="116"/>
      <c r="FD266" s="116"/>
      <c r="FE266" s="116"/>
      <c r="FF266" s="116"/>
      <c r="FG266" s="116"/>
      <c r="FH266" s="116"/>
      <c r="FI266" s="116"/>
      <c r="FJ266" s="116"/>
      <c r="FK266" s="116"/>
      <c r="FL266" s="116"/>
      <c r="FM266" s="116"/>
      <c r="FN266" s="116"/>
      <c r="FO266" s="116"/>
      <c r="FP266" s="116"/>
      <c r="FQ266" s="116"/>
      <c r="FR266" s="116"/>
      <c r="FS266" s="116"/>
      <c r="FT266" s="116"/>
      <c r="FU266" s="116"/>
      <c r="FV266" s="116"/>
      <c r="FW266" s="116"/>
      <c r="FX266" s="116"/>
      <c r="FY266" s="116"/>
      <c r="FZ266" s="116"/>
      <c r="GA266" s="116"/>
      <c r="GB266" s="116"/>
      <c r="GC266" s="116"/>
      <c r="GD266" s="116"/>
      <c r="GE266" s="116"/>
      <c r="GF266" s="116"/>
      <c r="GG266" s="116"/>
      <c r="GH266" s="116"/>
      <c r="GI266" s="116"/>
      <c r="GJ266" s="116"/>
      <c r="GK266" s="116"/>
      <c r="GL266" s="116"/>
    </row>
    <row r="267" spans="1:194" s="116" customFormat="1" x14ac:dyDescent="0.25">
      <c r="A267" s="121" t="s">
        <v>332</v>
      </c>
      <c r="B267" s="122">
        <v>1434</v>
      </c>
      <c r="C267" s="122">
        <v>1434</v>
      </c>
      <c r="D267" s="122">
        <v>0</v>
      </c>
      <c r="E267" s="122"/>
      <c r="F267" s="122"/>
      <c r="G267" s="122">
        <v>0</v>
      </c>
      <c r="H267" s="122"/>
      <c r="I267" s="122"/>
      <c r="J267" s="122">
        <v>0</v>
      </c>
      <c r="K267" s="122">
        <v>1434</v>
      </c>
      <c r="L267" s="122">
        <v>1434</v>
      </c>
      <c r="M267" s="122">
        <v>0</v>
      </c>
      <c r="N267" s="122"/>
      <c r="O267" s="122"/>
      <c r="P267" s="122">
        <v>0</v>
      </c>
      <c r="Q267" s="122"/>
      <c r="R267" s="122"/>
      <c r="S267" s="122">
        <v>0</v>
      </c>
      <c r="T267" s="122"/>
      <c r="U267" s="122"/>
      <c r="V267" s="122">
        <v>0</v>
      </c>
      <c r="W267" s="122"/>
      <c r="X267" s="122"/>
      <c r="Y267" s="122">
        <v>0</v>
      </c>
      <c r="Z267" s="122"/>
      <c r="AA267" s="122"/>
      <c r="AB267" s="122">
        <v>0</v>
      </c>
    </row>
    <row r="268" spans="1:194" s="113" customFormat="1" ht="31.5" x14ac:dyDescent="0.25">
      <c r="A268" s="123" t="s">
        <v>333</v>
      </c>
      <c r="B268" s="125">
        <v>1774</v>
      </c>
      <c r="C268" s="125">
        <v>1774</v>
      </c>
      <c r="D268" s="125">
        <v>0</v>
      </c>
      <c r="E268" s="125"/>
      <c r="F268" s="125"/>
      <c r="G268" s="125">
        <v>0</v>
      </c>
      <c r="H268" s="125"/>
      <c r="I268" s="125"/>
      <c r="J268" s="125">
        <v>0</v>
      </c>
      <c r="K268" s="125"/>
      <c r="L268" s="125"/>
      <c r="M268" s="125">
        <v>0</v>
      </c>
      <c r="N268" s="125">
        <v>1774</v>
      </c>
      <c r="O268" s="125">
        <v>1774</v>
      </c>
      <c r="P268" s="125">
        <v>0</v>
      </c>
      <c r="Q268" s="125"/>
      <c r="R268" s="125"/>
      <c r="S268" s="125">
        <v>0</v>
      </c>
      <c r="T268" s="125"/>
      <c r="U268" s="125"/>
      <c r="V268" s="125">
        <v>0</v>
      </c>
      <c r="W268" s="125"/>
      <c r="X268" s="125"/>
      <c r="Y268" s="125">
        <v>0</v>
      </c>
      <c r="Z268" s="125"/>
      <c r="AA268" s="125"/>
      <c r="AB268" s="125">
        <v>0</v>
      </c>
      <c r="AC268" s="116"/>
      <c r="AD268" s="116"/>
      <c r="AE268" s="116"/>
      <c r="AF268" s="116"/>
      <c r="AG268" s="116"/>
      <c r="AH268" s="116"/>
      <c r="AI268" s="116"/>
      <c r="AJ268" s="116"/>
      <c r="AK268" s="116"/>
      <c r="AL268" s="116"/>
      <c r="AM268" s="116"/>
      <c r="AN268" s="116"/>
      <c r="AO268" s="116"/>
      <c r="AP268" s="116"/>
      <c r="AQ268" s="116"/>
      <c r="AR268" s="116"/>
      <c r="AS268" s="116"/>
      <c r="AT268" s="116"/>
      <c r="AU268" s="116"/>
      <c r="AV268" s="116"/>
      <c r="AW268" s="116"/>
      <c r="AX268" s="116"/>
      <c r="AY268" s="116"/>
      <c r="AZ268" s="116"/>
      <c r="BA268" s="116"/>
      <c r="BB268" s="116"/>
      <c r="BC268" s="116"/>
      <c r="BD268" s="116"/>
      <c r="BE268" s="116"/>
      <c r="BF268" s="116"/>
      <c r="BG268" s="116"/>
      <c r="BH268" s="116"/>
      <c r="BI268" s="116"/>
      <c r="BJ268" s="116"/>
      <c r="BK268" s="116"/>
      <c r="BL268" s="116"/>
      <c r="BM268" s="116"/>
      <c r="BN268" s="116"/>
      <c r="BO268" s="116"/>
      <c r="BP268" s="116"/>
      <c r="BQ268" s="116"/>
      <c r="BR268" s="116"/>
      <c r="BS268" s="116"/>
      <c r="BT268" s="116"/>
      <c r="BU268" s="116"/>
      <c r="BV268" s="116"/>
      <c r="BW268" s="116"/>
      <c r="BX268" s="116"/>
      <c r="BY268" s="116"/>
      <c r="BZ268" s="116"/>
      <c r="CA268" s="116"/>
      <c r="CB268" s="116"/>
      <c r="CC268" s="116"/>
      <c r="CD268" s="116"/>
      <c r="CE268" s="116"/>
      <c r="CF268" s="116"/>
      <c r="CG268" s="116"/>
      <c r="CH268" s="116"/>
      <c r="CI268" s="116"/>
      <c r="CJ268" s="116"/>
      <c r="CK268" s="116"/>
      <c r="CL268" s="116"/>
      <c r="CM268" s="116"/>
      <c r="CN268" s="116"/>
      <c r="CO268" s="116"/>
      <c r="CP268" s="116"/>
      <c r="CQ268" s="116"/>
      <c r="CR268" s="116"/>
      <c r="CS268" s="116"/>
      <c r="CT268" s="116"/>
      <c r="CU268" s="116"/>
      <c r="CV268" s="116"/>
      <c r="CW268" s="116"/>
      <c r="CX268" s="116"/>
      <c r="CY268" s="116"/>
      <c r="CZ268" s="116"/>
      <c r="DA268" s="116"/>
      <c r="DB268" s="116"/>
      <c r="DC268" s="116"/>
      <c r="DD268" s="116"/>
      <c r="DE268" s="116"/>
      <c r="DF268" s="116"/>
      <c r="DG268" s="116"/>
      <c r="DH268" s="116"/>
      <c r="DI268" s="116"/>
      <c r="DJ268" s="116"/>
      <c r="DK268" s="116"/>
      <c r="DL268" s="116"/>
      <c r="DM268" s="116"/>
      <c r="DN268" s="116"/>
      <c r="DO268" s="116"/>
      <c r="DP268" s="116"/>
      <c r="DQ268" s="116"/>
      <c r="DR268" s="116"/>
      <c r="DS268" s="116"/>
      <c r="DT268" s="116"/>
      <c r="DU268" s="116"/>
      <c r="DV268" s="116"/>
      <c r="DW268" s="116"/>
      <c r="DX268" s="116"/>
      <c r="DY268" s="116"/>
      <c r="DZ268" s="116"/>
      <c r="EA268" s="116"/>
      <c r="EB268" s="116"/>
      <c r="EC268" s="116"/>
      <c r="ED268" s="116"/>
      <c r="EE268" s="116"/>
      <c r="EF268" s="116"/>
      <c r="EG268" s="116"/>
      <c r="EH268" s="116"/>
      <c r="EI268" s="116"/>
      <c r="EJ268" s="116"/>
      <c r="EK268" s="116"/>
      <c r="EL268" s="116"/>
      <c r="EM268" s="116"/>
      <c r="EN268" s="116"/>
      <c r="EO268" s="116"/>
      <c r="EP268" s="116"/>
      <c r="EQ268" s="116"/>
      <c r="ER268" s="116"/>
      <c r="ES268" s="116"/>
      <c r="ET268" s="116"/>
      <c r="EU268" s="116"/>
      <c r="EV268" s="116"/>
      <c r="EW268" s="116"/>
      <c r="EX268" s="116"/>
      <c r="EY268" s="116"/>
      <c r="EZ268" s="116"/>
      <c r="FA268" s="116"/>
      <c r="FB268" s="116"/>
      <c r="FC268" s="116"/>
      <c r="FD268" s="116"/>
      <c r="FE268" s="116"/>
      <c r="FF268" s="116"/>
      <c r="FG268" s="116"/>
      <c r="FH268" s="116"/>
      <c r="FI268" s="116"/>
      <c r="FJ268" s="116"/>
      <c r="FK268" s="116"/>
      <c r="FL268" s="116"/>
      <c r="FM268" s="116"/>
      <c r="FN268" s="116"/>
      <c r="FO268" s="116"/>
      <c r="FP268" s="116"/>
      <c r="FQ268" s="116"/>
      <c r="FR268" s="116"/>
      <c r="FS268" s="116"/>
      <c r="FT268" s="116"/>
      <c r="FU268" s="116"/>
      <c r="FV268" s="116"/>
      <c r="FW268" s="116"/>
      <c r="FX268" s="116"/>
      <c r="FY268" s="116"/>
      <c r="FZ268" s="116"/>
      <c r="GA268" s="116"/>
      <c r="GB268" s="116"/>
      <c r="GC268" s="116"/>
      <c r="GD268" s="116"/>
      <c r="GE268" s="116"/>
      <c r="GF268" s="116"/>
      <c r="GG268" s="116"/>
      <c r="GH268" s="116"/>
      <c r="GI268" s="116"/>
      <c r="GJ268" s="116"/>
      <c r="GK268" s="116"/>
      <c r="GL268" s="116"/>
    </row>
    <row r="269" spans="1:194" s="113" customFormat="1" ht="31.5" x14ac:dyDescent="0.25">
      <c r="A269" s="123" t="s">
        <v>334</v>
      </c>
      <c r="B269" s="125">
        <v>1500</v>
      </c>
      <c r="C269" s="125">
        <v>1500</v>
      </c>
      <c r="D269" s="125">
        <v>0</v>
      </c>
      <c r="E269" s="125"/>
      <c r="F269" s="125"/>
      <c r="G269" s="125">
        <v>0</v>
      </c>
      <c r="H269" s="125"/>
      <c r="I269" s="125"/>
      <c r="J269" s="125">
        <v>0</v>
      </c>
      <c r="K269" s="125"/>
      <c r="L269" s="125"/>
      <c r="M269" s="125">
        <v>0</v>
      </c>
      <c r="N269" s="125">
        <v>1500</v>
      </c>
      <c r="O269" s="125">
        <v>1500</v>
      </c>
      <c r="P269" s="125">
        <v>0</v>
      </c>
      <c r="Q269" s="125"/>
      <c r="R269" s="125"/>
      <c r="S269" s="125">
        <v>0</v>
      </c>
      <c r="T269" s="125"/>
      <c r="U269" s="125"/>
      <c r="V269" s="125">
        <v>0</v>
      </c>
      <c r="W269" s="125"/>
      <c r="X269" s="125"/>
      <c r="Y269" s="125">
        <v>0</v>
      </c>
      <c r="Z269" s="125"/>
      <c r="AA269" s="125"/>
      <c r="AB269" s="125">
        <v>0</v>
      </c>
      <c r="AC269" s="116"/>
      <c r="AD269" s="116"/>
      <c r="AE269" s="116"/>
      <c r="AF269" s="116"/>
      <c r="AG269" s="116"/>
      <c r="AH269" s="116"/>
      <c r="AI269" s="116"/>
      <c r="AJ269" s="116"/>
      <c r="AK269" s="116"/>
      <c r="AL269" s="116"/>
      <c r="AM269" s="116"/>
      <c r="AN269" s="116"/>
      <c r="AO269" s="116"/>
      <c r="AP269" s="116"/>
      <c r="AQ269" s="116"/>
      <c r="AR269" s="116"/>
      <c r="AS269" s="116"/>
      <c r="AT269" s="116"/>
      <c r="AU269" s="116"/>
      <c r="AV269" s="116"/>
      <c r="AW269" s="116"/>
      <c r="AX269" s="116"/>
      <c r="AY269" s="116"/>
      <c r="AZ269" s="116"/>
      <c r="BA269" s="116"/>
      <c r="BB269" s="116"/>
      <c r="BC269" s="116"/>
      <c r="BD269" s="116"/>
      <c r="BE269" s="116"/>
      <c r="BF269" s="116"/>
      <c r="BG269" s="116"/>
      <c r="BH269" s="116"/>
      <c r="BI269" s="116"/>
      <c r="BJ269" s="116"/>
      <c r="BK269" s="116"/>
      <c r="BL269" s="116"/>
      <c r="BM269" s="116"/>
      <c r="BN269" s="116"/>
      <c r="BO269" s="116"/>
      <c r="BP269" s="116"/>
      <c r="BQ269" s="116"/>
      <c r="BR269" s="116"/>
      <c r="BS269" s="116"/>
      <c r="BT269" s="116"/>
      <c r="BU269" s="116"/>
      <c r="BV269" s="116"/>
      <c r="BW269" s="116"/>
      <c r="BX269" s="116"/>
      <c r="BY269" s="116"/>
      <c r="BZ269" s="116"/>
      <c r="CA269" s="116"/>
      <c r="CB269" s="116"/>
      <c r="CC269" s="116"/>
      <c r="CD269" s="116"/>
      <c r="CE269" s="116"/>
      <c r="CF269" s="116"/>
      <c r="CG269" s="116"/>
      <c r="CH269" s="116"/>
      <c r="CI269" s="116"/>
      <c r="CJ269" s="116"/>
      <c r="CK269" s="116"/>
      <c r="CL269" s="116"/>
      <c r="CM269" s="116"/>
      <c r="CN269" s="116"/>
      <c r="CO269" s="116"/>
      <c r="CP269" s="116"/>
      <c r="CQ269" s="116"/>
      <c r="CR269" s="116"/>
      <c r="CS269" s="116"/>
      <c r="CT269" s="116"/>
      <c r="CU269" s="116"/>
      <c r="CV269" s="116"/>
      <c r="CW269" s="116"/>
      <c r="CX269" s="116"/>
      <c r="CY269" s="116"/>
      <c r="CZ269" s="116"/>
      <c r="DA269" s="116"/>
      <c r="DB269" s="116"/>
      <c r="DC269" s="116"/>
      <c r="DD269" s="116"/>
      <c r="DE269" s="116"/>
      <c r="DF269" s="116"/>
      <c r="DG269" s="116"/>
      <c r="DH269" s="116"/>
      <c r="DI269" s="116"/>
      <c r="DJ269" s="116"/>
      <c r="DK269" s="116"/>
      <c r="DL269" s="116"/>
      <c r="DM269" s="116"/>
      <c r="DN269" s="116"/>
      <c r="DO269" s="116"/>
      <c r="DP269" s="116"/>
      <c r="DQ269" s="116"/>
      <c r="DR269" s="116"/>
      <c r="DS269" s="116"/>
      <c r="DT269" s="116"/>
      <c r="DU269" s="116"/>
      <c r="DV269" s="116"/>
      <c r="DW269" s="116"/>
      <c r="DX269" s="116"/>
      <c r="DY269" s="116"/>
      <c r="DZ269" s="116"/>
      <c r="EA269" s="116"/>
      <c r="EB269" s="116"/>
      <c r="EC269" s="116"/>
      <c r="ED269" s="116"/>
      <c r="EE269" s="116"/>
      <c r="EF269" s="116"/>
      <c r="EG269" s="116"/>
      <c r="EH269" s="116"/>
      <c r="EI269" s="116"/>
      <c r="EJ269" s="116"/>
      <c r="EK269" s="116"/>
      <c r="EL269" s="116"/>
      <c r="EM269" s="116"/>
      <c r="EN269" s="116"/>
      <c r="EO269" s="116"/>
      <c r="EP269" s="116"/>
      <c r="EQ269" s="116"/>
      <c r="ER269" s="116"/>
      <c r="ES269" s="116"/>
      <c r="ET269" s="116"/>
      <c r="EU269" s="116"/>
      <c r="EV269" s="116"/>
      <c r="EW269" s="116"/>
      <c r="EX269" s="116"/>
      <c r="EY269" s="116"/>
      <c r="EZ269" s="116"/>
      <c r="FA269" s="116"/>
      <c r="FB269" s="116"/>
      <c r="FC269" s="116"/>
      <c r="FD269" s="116"/>
      <c r="FE269" s="116"/>
      <c r="FF269" s="116"/>
      <c r="FG269" s="116"/>
      <c r="FH269" s="116"/>
      <c r="FI269" s="116"/>
      <c r="FJ269" s="116"/>
      <c r="FK269" s="116"/>
      <c r="FL269" s="116"/>
      <c r="FM269" s="116"/>
      <c r="FN269" s="116"/>
      <c r="FO269" s="116"/>
      <c r="FP269" s="116"/>
      <c r="FQ269" s="116"/>
      <c r="FR269" s="116"/>
      <c r="FS269" s="116"/>
      <c r="FT269" s="116"/>
      <c r="FU269" s="116"/>
      <c r="FV269" s="116"/>
      <c r="FW269" s="116"/>
      <c r="FX269" s="116"/>
      <c r="FY269" s="116"/>
      <c r="FZ269" s="116"/>
      <c r="GA269" s="116"/>
      <c r="GB269" s="116"/>
      <c r="GC269" s="116"/>
      <c r="GD269" s="116"/>
      <c r="GE269" s="116"/>
      <c r="GF269" s="116"/>
      <c r="GG269" s="116"/>
      <c r="GH269" s="116"/>
      <c r="GI269" s="116"/>
      <c r="GJ269" s="116"/>
      <c r="GK269" s="116"/>
      <c r="GL269" s="116"/>
    </row>
    <row r="270" spans="1:194" s="116" customFormat="1" x14ac:dyDescent="0.25">
      <c r="A270" s="121" t="s">
        <v>335</v>
      </c>
      <c r="B270" s="122">
        <v>11806</v>
      </c>
      <c r="C270" s="122">
        <v>11806</v>
      </c>
      <c r="D270" s="122">
        <v>0</v>
      </c>
      <c r="E270" s="122"/>
      <c r="F270" s="122"/>
      <c r="G270" s="122">
        <v>0</v>
      </c>
      <c r="H270" s="122"/>
      <c r="I270" s="122"/>
      <c r="J270" s="122">
        <v>0</v>
      </c>
      <c r="K270" s="122"/>
      <c r="L270" s="122"/>
      <c r="M270" s="122">
        <v>0</v>
      </c>
      <c r="N270" s="122">
        <v>11806</v>
      </c>
      <c r="O270" s="122">
        <v>11806</v>
      </c>
      <c r="P270" s="122">
        <v>0</v>
      </c>
      <c r="Q270" s="122"/>
      <c r="R270" s="122"/>
      <c r="S270" s="122">
        <v>0</v>
      </c>
      <c r="T270" s="122"/>
      <c r="U270" s="122"/>
      <c r="V270" s="122">
        <v>0</v>
      </c>
      <c r="W270" s="122"/>
      <c r="X270" s="122"/>
      <c r="Y270" s="122">
        <v>0</v>
      </c>
      <c r="Z270" s="122"/>
      <c r="AA270" s="122"/>
      <c r="AB270" s="122">
        <v>0</v>
      </c>
    </row>
    <row r="271" spans="1:194" s="116" customFormat="1" x14ac:dyDescent="0.25">
      <c r="A271" s="114" t="s">
        <v>283</v>
      </c>
      <c r="B271" s="115">
        <v>166831</v>
      </c>
      <c r="C271" s="115">
        <v>166831</v>
      </c>
      <c r="D271" s="115">
        <v>0</v>
      </c>
      <c r="E271" s="115">
        <v>0</v>
      </c>
      <c r="F271" s="115">
        <v>0</v>
      </c>
      <c r="G271" s="115">
        <v>0</v>
      </c>
      <c r="H271" s="115">
        <v>0</v>
      </c>
      <c r="I271" s="115">
        <v>0</v>
      </c>
      <c r="J271" s="115">
        <v>0</v>
      </c>
      <c r="K271" s="115">
        <v>29831</v>
      </c>
      <c r="L271" s="115">
        <v>29831</v>
      </c>
      <c r="M271" s="115">
        <v>0</v>
      </c>
      <c r="N271" s="115">
        <v>60000</v>
      </c>
      <c r="O271" s="115">
        <v>60000</v>
      </c>
      <c r="P271" s="115">
        <v>0</v>
      </c>
      <c r="Q271" s="115">
        <v>77000</v>
      </c>
      <c r="R271" s="115">
        <v>77000</v>
      </c>
      <c r="S271" s="115">
        <v>0</v>
      </c>
      <c r="T271" s="115">
        <v>0</v>
      </c>
      <c r="U271" s="115">
        <v>0</v>
      </c>
      <c r="V271" s="115">
        <v>0</v>
      </c>
      <c r="W271" s="115">
        <v>0</v>
      </c>
      <c r="X271" s="115">
        <v>0</v>
      </c>
      <c r="Y271" s="115">
        <v>0</v>
      </c>
      <c r="Z271" s="115">
        <v>0</v>
      </c>
      <c r="AA271" s="115">
        <v>0</v>
      </c>
      <c r="AB271" s="115">
        <v>0</v>
      </c>
    </row>
    <row r="272" spans="1:194" s="116" customFormat="1" x14ac:dyDescent="0.25">
      <c r="A272" s="121" t="s">
        <v>336</v>
      </c>
      <c r="B272" s="122">
        <v>29831</v>
      </c>
      <c r="C272" s="122">
        <v>29831</v>
      </c>
      <c r="D272" s="122">
        <v>0</v>
      </c>
      <c r="E272" s="115"/>
      <c r="F272" s="115"/>
      <c r="G272" s="115">
        <v>0</v>
      </c>
      <c r="H272" s="115"/>
      <c r="I272" s="115"/>
      <c r="J272" s="115">
        <v>0</v>
      </c>
      <c r="K272" s="122">
        <v>29831</v>
      </c>
      <c r="L272" s="122">
        <v>29831</v>
      </c>
      <c r="M272" s="115">
        <v>0</v>
      </c>
      <c r="N272" s="115"/>
      <c r="O272" s="115"/>
      <c r="P272" s="115">
        <v>0</v>
      </c>
      <c r="Q272" s="115"/>
      <c r="R272" s="115"/>
      <c r="S272" s="115">
        <v>0</v>
      </c>
      <c r="T272" s="115"/>
      <c r="U272" s="115"/>
      <c r="V272" s="115">
        <v>0</v>
      </c>
      <c r="W272" s="115"/>
      <c r="X272" s="115"/>
      <c r="Y272" s="115">
        <v>0</v>
      </c>
      <c r="Z272" s="115"/>
      <c r="AA272" s="115"/>
      <c r="AB272" s="115">
        <v>0</v>
      </c>
    </row>
    <row r="273" spans="1:194" s="113" customFormat="1" ht="47.25" x14ac:dyDescent="0.25">
      <c r="A273" s="123" t="s">
        <v>337</v>
      </c>
      <c r="B273" s="125">
        <v>77000</v>
      </c>
      <c r="C273" s="125">
        <v>77000</v>
      </c>
      <c r="D273" s="125">
        <v>0</v>
      </c>
      <c r="E273" s="125"/>
      <c r="F273" s="125"/>
      <c r="G273" s="125">
        <v>0</v>
      </c>
      <c r="H273" s="125"/>
      <c r="I273" s="125"/>
      <c r="J273" s="125">
        <v>0</v>
      </c>
      <c r="K273" s="125"/>
      <c r="L273" s="125"/>
      <c r="M273" s="125">
        <v>0</v>
      </c>
      <c r="N273" s="125"/>
      <c r="O273" s="125"/>
      <c r="P273" s="125">
        <v>0</v>
      </c>
      <c r="Q273" s="125">
        <v>77000</v>
      </c>
      <c r="R273" s="125">
        <v>77000</v>
      </c>
      <c r="S273" s="125">
        <v>0</v>
      </c>
      <c r="T273" s="125"/>
      <c r="U273" s="125"/>
      <c r="V273" s="125">
        <v>0</v>
      </c>
      <c r="W273" s="125"/>
      <c r="X273" s="125"/>
      <c r="Y273" s="125">
        <v>0</v>
      </c>
      <c r="Z273" s="125"/>
      <c r="AA273" s="125"/>
      <c r="AB273" s="125">
        <v>0</v>
      </c>
      <c r="AC273" s="116"/>
      <c r="AD273" s="116"/>
      <c r="AE273" s="116"/>
      <c r="AF273" s="116"/>
      <c r="AG273" s="116"/>
      <c r="AH273" s="116"/>
      <c r="AI273" s="116"/>
      <c r="AJ273" s="116"/>
      <c r="AK273" s="116"/>
      <c r="AL273" s="116"/>
      <c r="AM273" s="116"/>
      <c r="AN273" s="116"/>
      <c r="AO273" s="116"/>
      <c r="AP273" s="116"/>
      <c r="AQ273" s="116"/>
      <c r="AR273" s="116"/>
      <c r="AS273" s="116"/>
      <c r="AT273" s="116"/>
      <c r="AU273" s="116"/>
      <c r="AV273" s="116"/>
      <c r="AW273" s="116"/>
      <c r="AX273" s="116"/>
      <c r="AY273" s="116"/>
      <c r="AZ273" s="116"/>
      <c r="BA273" s="116"/>
      <c r="BB273" s="116"/>
      <c r="BC273" s="116"/>
      <c r="BD273" s="116"/>
      <c r="BE273" s="116"/>
      <c r="BF273" s="116"/>
      <c r="BG273" s="116"/>
      <c r="BH273" s="116"/>
      <c r="BI273" s="116"/>
      <c r="BJ273" s="116"/>
      <c r="BK273" s="116"/>
      <c r="BL273" s="116"/>
      <c r="BM273" s="116"/>
      <c r="BN273" s="116"/>
      <c r="BO273" s="116"/>
      <c r="BP273" s="116"/>
      <c r="BQ273" s="116"/>
      <c r="BR273" s="116"/>
      <c r="BS273" s="116"/>
      <c r="BT273" s="116"/>
      <c r="BU273" s="116"/>
      <c r="BV273" s="116"/>
      <c r="BW273" s="116"/>
      <c r="BX273" s="116"/>
      <c r="BY273" s="116"/>
      <c r="BZ273" s="116"/>
      <c r="CA273" s="116"/>
      <c r="CB273" s="116"/>
      <c r="CC273" s="116"/>
      <c r="CD273" s="116"/>
      <c r="CE273" s="116"/>
      <c r="CF273" s="116"/>
      <c r="CG273" s="116"/>
      <c r="CH273" s="116"/>
      <c r="CI273" s="116"/>
      <c r="CJ273" s="116"/>
      <c r="CK273" s="116"/>
      <c r="CL273" s="116"/>
      <c r="CM273" s="116"/>
      <c r="CN273" s="116"/>
      <c r="CO273" s="116"/>
      <c r="CP273" s="116"/>
      <c r="CQ273" s="116"/>
      <c r="CR273" s="116"/>
      <c r="CS273" s="116"/>
      <c r="CT273" s="116"/>
      <c r="CU273" s="116"/>
      <c r="CV273" s="116"/>
      <c r="CW273" s="116"/>
      <c r="CX273" s="116"/>
      <c r="CY273" s="116"/>
      <c r="CZ273" s="116"/>
      <c r="DA273" s="116"/>
      <c r="DB273" s="116"/>
      <c r="DC273" s="116"/>
      <c r="DD273" s="116"/>
      <c r="DE273" s="116"/>
      <c r="DF273" s="116"/>
      <c r="DG273" s="116"/>
      <c r="DH273" s="116"/>
      <c r="DI273" s="116"/>
      <c r="DJ273" s="116"/>
      <c r="DK273" s="116"/>
      <c r="DL273" s="116"/>
      <c r="DM273" s="116"/>
      <c r="DN273" s="116"/>
      <c r="DO273" s="116"/>
      <c r="DP273" s="116"/>
      <c r="DQ273" s="116"/>
      <c r="DR273" s="116"/>
      <c r="DS273" s="116"/>
      <c r="DT273" s="116"/>
      <c r="DU273" s="116"/>
      <c r="DV273" s="116"/>
      <c r="DW273" s="116"/>
      <c r="DX273" s="116"/>
      <c r="DY273" s="116"/>
      <c r="DZ273" s="116"/>
      <c r="EA273" s="116"/>
      <c r="EB273" s="116"/>
      <c r="EC273" s="116"/>
      <c r="ED273" s="116"/>
      <c r="EE273" s="116"/>
      <c r="EF273" s="116"/>
      <c r="EG273" s="116"/>
      <c r="EH273" s="116"/>
      <c r="EI273" s="116"/>
      <c r="EJ273" s="116"/>
      <c r="EK273" s="116"/>
      <c r="EL273" s="116"/>
      <c r="EM273" s="116"/>
      <c r="EN273" s="116"/>
      <c r="EO273" s="116"/>
      <c r="EP273" s="116"/>
      <c r="EQ273" s="116"/>
      <c r="ER273" s="116"/>
      <c r="ES273" s="116"/>
      <c r="ET273" s="116"/>
      <c r="EU273" s="116"/>
      <c r="EV273" s="116"/>
      <c r="EW273" s="116"/>
      <c r="EX273" s="116"/>
      <c r="EY273" s="116"/>
      <c r="EZ273" s="116"/>
      <c r="FA273" s="116"/>
      <c r="FB273" s="116"/>
      <c r="FC273" s="116"/>
      <c r="FD273" s="116"/>
      <c r="FE273" s="116"/>
      <c r="FF273" s="116"/>
      <c r="FG273" s="116"/>
      <c r="FH273" s="116"/>
      <c r="FI273" s="116"/>
      <c r="FJ273" s="116"/>
      <c r="FK273" s="116"/>
      <c r="FL273" s="116"/>
      <c r="FM273" s="116"/>
      <c r="FN273" s="116"/>
      <c r="FO273" s="116"/>
      <c r="FP273" s="116"/>
      <c r="FQ273" s="116"/>
      <c r="FR273" s="116"/>
      <c r="FS273" s="116"/>
      <c r="FT273" s="116"/>
      <c r="FU273" s="116"/>
      <c r="FV273" s="116"/>
      <c r="FW273" s="116"/>
      <c r="FX273" s="116"/>
      <c r="FY273" s="116"/>
      <c r="FZ273" s="116"/>
      <c r="GA273" s="116"/>
      <c r="GB273" s="116"/>
      <c r="GC273" s="116"/>
      <c r="GD273" s="116"/>
      <c r="GE273" s="116"/>
      <c r="GF273" s="116"/>
      <c r="GG273" s="116"/>
      <c r="GH273" s="116"/>
      <c r="GI273" s="116"/>
      <c r="GJ273" s="116"/>
      <c r="GK273" s="116"/>
      <c r="GL273" s="116"/>
    </row>
    <row r="274" spans="1:194" s="116" customFormat="1" x14ac:dyDescent="0.25">
      <c r="A274" s="121" t="s">
        <v>338</v>
      </c>
      <c r="B274" s="122">
        <v>28000</v>
      </c>
      <c r="C274" s="122">
        <v>28000</v>
      </c>
      <c r="D274" s="122">
        <v>0</v>
      </c>
      <c r="E274" s="122"/>
      <c r="F274" s="122"/>
      <c r="G274" s="122">
        <v>0</v>
      </c>
      <c r="H274" s="122"/>
      <c r="I274" s="122"/>
      <c r="J274" s="122">
        <v>0</v>
      </c>
      <c r="K274" s="122"/>
      <c r="L274" s="122"/>
      <c r="M274" s="122">
        <v>0</v>
      </c>
      <c r="N274" s="122">
        <v>28000</v>
      </c>
      <c r="O274" s="122">
        <v>28000</v>
      </c>
      <c r="P274" s="122">
        <v>0</v>
      </c>
      <c r="Q274" s="122"/>
      <c r="R274" s="122"/>
      <c r="S274" s="122">
        <v>0</v>
      </c>
      <c r="T274" s="122"/>
      <c r="U274" s="122"/>
      <c r="V274" s="122">
        <v>0</v>
      </c>
      <c r="W274" s="122"/>
      <c r="X274" s="122"/>
      <c r="Y274" s="122">
        <v>0</v>
      </c>
      <c r="Z274" s="122"/>
      <c r="AA274" s="122"/>
      <c r="AB274" s="122">
        <v>0</v>
      </c>
    </row>
    <row r="275" spans="1:194" s="116" customFormat="1" x14ac:dyDescent="0.25">
      <c r="A275" s="121" t="s">
        <v>339</v>
      </c>
      <c r="B275" s="122">
        <v>32000</v>
      </c>
      <c r="C275" s="122">
        <v>32000</v>
      </c>
      <c r="D275" s="122">
        <v>0</v>
      </c>
      <c r="E275" s="122"/>
      <c r="F275" s="122"/>
      <c r="G275" s="122">
        <v>0</v>
      </c>
      <c r="H275" s="122"/>
      <c r="I275" s="122"/>
      <c r="J275" s="122">
        <v>0</v>
      </c>
      <c r="K275" s="122"/>
      <c r="L275" s="122"/>
      <c r="M275" s="122">
        <v>0</v>
      </c>
      <c r="N275" s="122">
        <v>32000</v>
      </c>
      <c r="O275" s="122">
        <v>32000</v>
      </c>
      <c r="P275" s="122">
        <v>0</v>
      </c>
      <c r="Q275" s="122"/>
      <c r="R275" s="122"/>
      <c r="S275" s="122">
        <v>0</v>
      </c>
      <c r="T275" s="122"/>
      <c r="U275" s="122"/>
      <c r="V275" s="122">
        <v>0</v>
      </c>
      <c r="W275" s="122"/>
      <c r="X275" s="122"/>
      <c r="Y275" s="122">
        <v>0</v>
      </c>
      <c r="Z275" s="122"/>
      <c r="AA275" s="122"/>
      <c r="AB275" s="122">
        <v>0</v>
      </c>
    </row>
    <row r="276" spans="1:194" s="116" customFormat="1" x14ac:dyDescent="0.25">
      <c r="A276" s="114" t="s">
        <v>307</v>
      </c>
      <c r="B276" s="115">
        <v>90324</v>
      </c>
      <c r="C276" s="115">
        <v>90324</v>
      </c>
      <c r="D276" s="115">
        <v>0</v>
      </c>
      <c r="E276" s="115">
        <v>0</v>
      </c>
      <c r="F276" s="115">
        <v>0</v>
      </c>
      <c r="G276" s="115">
        <v>0</v>
      </c>
      <c r="H276" s="115">
        <v>0</v>
      </c>
      <c r="I276" s="115">
        <v>0</v>
      </c>
      <c r="J276" s="115">
        <v>0</v>
      </c>
      <c r="K276" s="115">
        <v>45800</v>
      </c>
      <c r="L276" s="115">
        <v>45800</v>
      </c>
      <c r="M276" s="115">
        <v>0</v>
      </c>
      <c r="N276" s="115">
        <v>27793</v>
      </c>
      <c r="O276" s="115">
        <v>27793</v>
      </c>
      <c r="P276" s="115">
        <v>0</v>
      </c>
      <c r="Q276" s="115">
        <v>16731</v>
      </c>
      <c r="R276" s="115">
        <v>16731</v>
      </c>
      <c r="S276" s="115">
        <v>0</v>
      </c>
      <c r="T276" s="115">
        <v>0</v>
      </c>
      <c r="U276" s="115">
        <v>0</v>
      </c>
      <c r="V276" s="115">
        <v>0</v>
      </c>
      <c r="W276" s="115">
        <v>0</v>
      </c>
      <c r="X276" s="115">
        <v>0</v>
      </c>
      <c r="Y276" s="115">
        <v>0</v>
      </c>
      <c r="Z276" s="115">
        <v>0</v>
      </c>
      <c r="AA276" s="115">
        <v>0</v>
      </c>
      <c r="AB276" s="115">
        <v>0</v>
      </c>
      <c r="AC276" s="113"/>
      <c r="AD276" s="113"/>
      <c r="AE276" s="113"/>
      <c r="AF276" s="113"/>
      <c r="AG276" s="113"/>
      <c r="AH276" s="113"/>
      <c r="AI276" s="113"/>
      <c r="AJ276" s="113"/>
      <c r="AK276" s="113"/>
      <c r="AL276" s="113"/>
      <c r="AM276" s="113"/>
      <c r="AN276" s="113"/>
      <c r="AO276" s="113"/>
      <c r="AP276" s="113"/>
      <c r="AQ276" s="113"/>
      <c r="AR276" s="113"/>
      <c r="AS276" s="113"/>
      <c r="AT276" s="113"/>
      <c r="AU276" s="113"/>
      <c r="AV276" s="113"/>
      <c r="AW276" s="113"/>
      <c r="AX276" s="113"/>
      <c r="AY276" s="113"/>
      <c r="AZ276" s="113"/>
      <c r="BA276" s="113"/>
      <c r="BB276" s="113"/>
      <c r="BC276" s="113"/>
      <c r="BD276" s="113"/>
      <c r="BE276" s="113"/>
      <c r="BF276" s="113"/>
      <c r="BG276" s="113"/>
      <c r="BH276" s="113"/>
      <c r="BI276" s="113"/>
      <c r="BJ276" s="113"/>
      <c r="BK276" s="113"/>
      <c r="BL276" s="113"/>
      <c r="BM276" s="113"/>
      <c r="BN276" s="113"/>
      <c r="BO276" s="113"/>
      <c r="BP276" s="113"/>
      <c r="BQ276" s="113"/>
      <c r="BR276" s="113"/>
      <c r="BS276" s="113"/>
      <c r="BT276" s="113"/>
      <c r="BU276" s="113"/>
      <c r="BV276" s="113"/>
      <c r="BW276" s="113"/>
      <c r="BX276" s="113"/>
      <c r="BY276" s="113"/>
      <c r="BZ276" s="113"/>
      <c r="CA276" s="113"/>
      <c r="CB276" s="113"/>
      <c r="CC276" s="113"/>
      <c r="CD276" s="113"/>
      <c r="CE276" s="113"/>
      <c r="CF276" s="113"/>
      <c r="CG276" s="113"/>
      <c r="CH276" s="113"/>
      <c r="CI276" s="113"/>
      <c r="CJ276" s="113"/>
      <c r="CK276" s="113"/>
      <c r="CL276" s="113"/>
      <c r="CM276" s="113"/>
      <c r="CN276" s="113"/>
      <c r="CO276" s="113"/>
      <c r="CP276" s="113"/>
      <c r="CQ276" s="113"/>
      <c r="CR276" s="113"/>
      <c r="CS276" s="113"/>
      <c r="CT276" s="113"/>
      <c r="CU276" s="113"/>
      <c r="CV276" s="113"/>
      <c r="CW276" s="113"/>
      <c r="CX276" s="113"/>
      <c r="CY276" s="113"/>
      <c r="CZ276" s="113"/>
      <c r="DA276" s="113"/>
      <c r="DB276" s="113"/>
      <c r="DC276" s="113"/>
      <c r="DD276" s="113"/>
      <c r="DE276" s="113"/>
      <c r="DF276" s="113"/>
      <c r="DG276" s="113"/>
      <c r="DH276" s="113"/>
      <c r="DI276" s="113"/>
      <c r="DJ276" s="113"/>
      <c r="DK276" s="113"/>
      <c r="DL276" s="113"/>
      <c r="DM276" s="113"/>
      <c r="DN276" s="113"/>
      <c r="DO276" s="113"/>
      <c r="DP276" s="113"/>
      <c r="DQ276" s="113"/>
      <c r="DR276" s="113"/>
      <c r="DS276" s="113"/>
      <c r="DT276" s="113"/>
      <c r="DU276" s="113"/>
      <c r="DV276" s="113"/>
      <c r="DW276" s="113"/>
      <c r="DX276" s="113"/>
      <c r="DY276" s="113"/>
      <c r="DZ276" s="113"/>
      <c r="EA276" s="113"/>
      <c r="EB276" s="113"/>
      <c r="EC276" s="113"/>
      <c r="ED276" s="113"/>
      <c r="EE276" s="113"/>
      <c r="EF276" s="113"/>
      <c r="EG276" s="113"/>
      <c r="EH276" s="113"/>
      <c r="EI276" s="113"/>
      <c r="EJ276" s="113"/>
      <c r="EK276" s="113"/>
      <c r="EL276" s="113"/>
      <c r="EM276" s="113"/>
      <c r="EN276" s="113"/>
      <c r="EO276" s="113"/>
      <c r="EP276" s="113"/>
      <c r="EQ276" s="113"/>
      <c r="ER276" s="113"/>
      <c r="ES276" s="113"/>
      <c r="ET276" s="113"/>
      <c r="EU276" s="113"/>
      <c r="EV276" s="113"/>
      <c r="EW276" s="113"/>
      <c r="EX276" s="113"/>
      <c r="EY276" s="113"/>
      <c r="EZ276" s="113"/>
      <c r="FA276" s="113"/>
      <c r="FB276" s="113"/>
      <c r="FC276" s="113"/>
      <c r="FD276" s="113"/>
      <c r="FE276" s="113"/>
      <c r="FF276" s="113"/>
      <c r="FG276" s="113"/>
      <c r="FH276" s="113"/>
      <c r="FI276" s="113"/>
      <c r="FJ276" s="113"/>
      <c r="FK276" s="113"/>
      <c r="FL276" s="113"/>
      <c r="FM276" s="113"/>
      <c r="FN276" s="113"/>
      <c r="FO276" s="113"/>
      <c r="FP276" s="113"/>
      <c r="FQ276" s="113"/>
      <c r="FR276" s="113"/>
      <c r="FS276" s="113"/>
      <c r="FT276" s="113"/>
      <c r="FU276" s="113"/>
      <c r="FV276" s="113"/>
      <c r="FW276" s="113"/>
      <c r="FX276" s="113"/>
      <c r="FY276" s="113"/>
      <c r="FZ276" s="113"/>
      <c r="GA276" s="113"/>
      <c r="GB276" s="113"/>
      <c r="GC276" s="113"/>
      <c r="GD276" s="113"/>
      <c r="GE276" s="113"/>
      <c r="GF276" s="113"/>
      <c r="GG276" s="113"/>
      <c r="GH276" s="113"/>
      <c r="GI276" s="113"/>
      <c r="GJ276" s="113"/>
      <c r="GK276" s="113"/>
      <c r="GL276" s="113"/>
    </row>
    <row r="277" spans="1:194" s="113" customFormat="1" x14ac:dyDescent="0.25">
      <c r="A277" s="126" t="s">
        <v>340</v>
      </c>
      <c r="B277" s="122">
        <v>45800</v>
      </c>
      <c r="C277" s="122">
        <v>45800</v>
      </c>
      <c r="D277" s="122">
        <v>0</v>
      </c>
      <c r="E277" s="122"/>
      <c r="F277" s="122"/>
      <c r="G277" s="122">
        <v>0</v>
      </c>
      <c r="H277" s="122"/>
      <c r="I277" s="122"/>
      <c r="J277" s="122">
        <v>0</v>
      </c>
      <c r="K277" s="122">
        <v>45800</v>
      </c>
      <c r="L277" s="122">
        <v>45800</v>
      </c>
      <c r="M277" s="122">
        <v>0</v>
      </c>
      <c r="N277" s="122"/>
      <c r="O277" s="122"/>
      <c r="P277" s="122">
        <v>0</v>
      </c>
      <c r="Q277" s="122"/>
      <c r="R277" s="122"/>
      <c r="S277" s="122">
        <v>0</v>
      </c>
      <c r="T277" s="122"/>
      <c r="U277" s="122"/>
      <c r="V277" s="122">
        <v>0</v>
      </c>
      <c r="W277" s="122"/>
      <c r="X277" s="122"/>
      <c r="Y277" s="122">
        <v>0</v>
      </c>
      <c r="Z277" s="122"/>
      <c r="AA277" s="122"/>
      <c r="AB277" s="122">
        <v>0</v>
      </c>
      <c r="AC277" s="116"/>
      <c r="AD277" s="116"/>
      <c r="AE277" s="116"/>
      <c r="AF277" s="116"/>
      <c r="AG277" s="116"/>
      <c r="AH277" s="116"/>
      <c r="AI277" s="116"/>
      <c r="AJ277" s="116"/>
      <c r="AK277" s="116"/>
      <c r="AL277" s="116"/>
      <c r="AM277" s="116"/>
      <c r="AN277" s="116"/>
      <c r="AO277" s="116"/>
      <c r="AP277" s="116"/>
      <c r="AQ277" s="116"/>
      <c r="AR277" s="116"/>
      <c r="AS277" s="116"/>
      <c r="AT277" s="116"/>
      <c r="AU277" s="116"/>
      <c r="AV277" s="116"/>
      <c r="AW277" s="116"/>
      <c r="AX277" s="116"/>
      <c r="AY277" s="116"/>
      <c r="AZ277" s="116"/>
      <c r="BA277" s="116"/>
      <c r="BB277" s="116"/>
      <c r="BC277" s="116"/>
      <c r="BD277" s="116"/>
      <c r="BE277" s="116"/>
      <c r="BF277" s="116"/>
      <c r="BG277" s="116"/>
      <c r="BH277" s="116"/>
      <c r="BI277" s="116"/>
      <c r="BJ277" s="116"/>
      <c r="BK277" s="116"/>
      <c r="BL277" s="116"/>
      <c r="BM277" s="116"/>
      <c r="BN277" s="116"/>
      <c r="BO277" s="116"/>
      <c r="BP277" s="116"/>
      <c r="BQ277" s="116"/>
      <c r="BR277" s="116"/>
      <c r="BS277" s="116"/>
      <c r="BT277" s="116"/>
      <c r="BU277" s="116"/>
      <c r="BV277" s="116"/>
      <c r="BW277" s="116"/>
      <c r="BX277" s="116"/>
      <c r="BY277" s="116"/>
      <c r="BZ277" s="116"/>
      <c r="CA277" s="116"/>
      <c r="CB277" s="116"/>
      <c r="CC277" s="116"/>
      <c r="CD277" s="116"/>
      <c r="CE277" s="116"/>
      <c r="CF277" s="116"/>
      <c r="CG277" s="116"/>
      <c r="CH277" s="116"/>
      <c r="CI277" s="116"/>
      <c r="CJ277" s="116"/>
      <c r="CK277" s="116"/>
      <c r="CL277" s="116"/>
      <c r="CM277" s="116"/>
      <c r="CN277" s="116"/>
      <c r="CO277" s="116"/>
      <c r="CP277" s="116"/>
      <c r="CQ277" s="116"/>
      <c r="CR277" s="116"/>
      <c r="CS277" s="116"/>
      <c r="CT277" s="116"/>
      <c r="CU277" s="116"/>
      <c r="CV277" s="116"/>
      <c r="CW277" s="116"/>
      <c r="CX277" s="116"/>
      <c r="CY277" s="116"/>
      <c r="CZ277" s="116"/>
      <c r="DA277" s="116"/>
      <c r="DB277" s="116"/>
      <c r="DC277" s="116"/>
      <c r="DD277" s="116"/>
      <c r="DE277" s="116"/>
      <c r="DF277" s="116"/>
      <c r="DG277" s="116"/>
      <c r="DH277" s="116"/>
      <c r="DI277" s="116"/>
      <c r="DJ277" s="116"/>
      <c r="DK277" s="116"/>
      <c r="DL277" s="116"/>
      <c r="DM277" s="116"/>
      <c r="DN277" s="116"/>
      <c r="DO277" s="116"/>
      <c r="DP277" s="116"/>
      <c r="DQ277" s="116"/>
      <c r="DR277" s="116"/>
      <c r="DS277" s="116"/>
      <c r="DT277" s="116"/>
      <c r="DU277" s="116"/>
      <c r="DV277" s="116"/>
      <c r="DW277" s="116"/>
      <c r="DX277" s="116"/>
      <c r="DY277" s="116"/>
      <c r="DZ277" s="116"/>
      <c r="EA277" s="116"/>
      <c r="EB277" s="116"/>
      <c r="EC277" s="116"/>
      <c r="ED277" s="116"/>
      <c r="EE277" s="116"/>
      <c r="EF277" s="116"/>
      <c r="EG277" s="116"/>
      <c r="EH277" s="116"/>
      <c r="EI277" s="116"/>
      <c r="EJ277" s="116"/>
      <c r="EK277" s="116"/>
      <c r="EL277" s="116"/>
      <c r="EM277" s="116"/>
      <c r="EN277" s="116"/>
      <c r="EO277" s="116"/>
      <c r="EP277" s="116"/>
      <c r="EQ277" s="116"/>
      <c r="ER277" s="116"/>
      <c r="ES277" s="116"/>
      <c r="ET277" s="116"/>
      <c r="EU277" s="116"/>
      <c r="EV277" s="116"/>
      <c r="EW277" s="116"/>
      <c r="EX277" s="116"/>
      <c r="EY277" s="116"/>
      <c r="EZ277" s="116"/>
      <c r="FA277" s="116"/>
      <c r="FB277" s="116"/>
      <c r="FC277" s="116"/>
      <c r="FD277" s="116"/>
      <c r="FE277" s="116"/>
      <c r="FF277" s="116"/>
      <c r="FG277" s="116"/>
      <c r="FH277" s="116"/>
      <c r="FI277" s="116"/>
      <c r="FJ277" s="116"/>
      <c r="FK277" s="116"/>
      <c r="FL277" s="116"/>
      <c r="FM277" s="116"/>
      <c r="FN277" s="116"/>
      <c r="FO277" s="116"/>
      <c r="FP277" s="116"/>
      <c r="FQ277" s="116"/>
      <c r="FR277" s="116"/>
      <c r="FS277" s="116"/>
      <c r="FT277" s="116"/>
      <c r="FU277" s="116"/>
      <c r="FV277" s="116"/>
      <c r="FW277" s="116"/>
      <c r="FX277" s="116"/>
      <c r="FY277" s="116"/>
      <c r="FZ277" s="116"/>
      <c r="GA277" s="116"/>
      <c r="GB277" s="116"/>
      <c r="GC277" s="116"/>
      <c r="GD277" s="116"/>
      <c r="GE277" s="116"/>
      <c r="GF277" s="116"/>
      <c r="GG277" s="116"/>
      <c r="GH277" s="116"/>
      <c r="GI277" s="116"/>
      <c r="GJ277" s="116"/>
      <c r="GK277" s="116"/>
      <c r="GL277" s="116"/>
    </row>
    <row r="278" spans="1:194" s="116" customFormat="1" x14ac:dyDescent="0.25">
      <c r="A278" s="121" t="s">
        <v>341</v>
      </c>
      <c r="B278" s="122">
        <v>24969</v>
      </c>
      <c r="C278" s="122">
        <v>24969</v>
      </c>
      <c r="D278" s="122">
        <v>0</v>
      </c>
      <c r="E278" s="122"/>
      <c r="F278" s="122"/>
      <c r="G278" s="122">
        <v>0</v>
      </c>
      <c r="H278" s="122"/>
      <c r="I278" s="122"/>
      <c r="J278" s="122">
        <v>0</v>
      </c>
      <c r="K278" s="122"/>
      <c r="L278" s="122"/>
      <c r="M278" s="122">
        <v>0</v>
      </c>
      <c r="N278" s="122">
        <v>24969</v>
      </c>
      <c r="O278" s="122">
        <v>24969</v>
      </c>
      <c r="P278" s="122">
        <v>0</v>
      </c>
      <c r="Q278" s="122"/>
      <c r="R278" s="122"/>
      <c r="S278" s="122">
        <v>0</v>
      </c>
      <c r="T278" s="122"/>
      <c r="U278" s="122"/>
      <c r="V278" s="122">
        <v>0</v>
      </c>
      <c r="W278" s="122"/>
      <c r="X278" s="122"/>
      <c r="Y278" s="122">
        <v>0</v>
      </c>
      <c r="Z278" s="122"/>
      <c r="AA278" s="122"/>
      <c r="AB278" s="122">
        <v>0</v>
      </c>
    </row>
    <row r="279" spans="1:194" s="113" customFormat="1" x14ac:dyDescent="0.25">
      <c r="A279" s="126" t="s">
        <v>342</v>
      </c>
      <c r="B279" s="122">
        <v>2824</v>
      </c>
      <c r="C279" s="122">
        <v>2824</v>
      </c>
      <c r="D279" s="122">
        <v>0</v>
      </c>
      <c r="E279" s="122"/>
      <c r="F279" s="122"/>
      <c r="G279" s="122">
        <v>0</v>
      </c>
      <c r="H279" s="122"/>
      <c r="I279" s="122"/>
      <c r="J279" s="122">
        <v>0</v>
      </c>
      <c r="K279" s="122"/>
      <c r="L279" s="122"/>
      <c r="M279" s="122">
        <v>0</v>
      </c>
      <c r="N279" s="122">
        <v>2824</v>
      </c>
      <c r="O279" s="122">
        <v>2824</v>
      </c>
      <c r="P279" s="122">
        <v>0</v>
      </c>
      <c r="Q279" s="122"/>
      <c r="R279" s="122"/>
      <c r="S279" s="122">
        <v>0</v>
      </c>
      <c r="T279" s="122"/>
      <c r="U279" s="122"/>
      <c r="V279" s="122">
        <v>0</v>
      </c>
      <c r="W279" s="122"/>
      <c r="X279" s="122"/>
      <c r="Y279" s="122">
        <v>0</v>
      </c>
      <c r="Z279" s="122"/>
      <c r="AA279" s="122"/>
      <c r="AB279" s="122">
        <v>0</v>
      </c>
      <c r="AC279" s="116"/>
      <c r="AD279" s="116"/>
      <c r="AE279" s="116"/>
      <c r="AF279" s="116"/>
      <c r="AG279" s="116"/>
      <c r="AH279" s="116"/>
      <c r="AI279" s="116"/>
      <c r="AJ279" s="116"/>
      <c r="AK279" s="116"/>
      <c r="AL279" s="116"/>
      <c r="AM279" s="116"/>
      <c r="AN279" s="116"/>
      <c r="AO279" s="116"/>
      <c r="AP279" s="116"/>
      <c r="AQ279" s="116"/>
      <c r="AR279" s="116"/>
      <c r="AS279" s="116"/>
      <c r="AT279" s="116"/>
      <c r="AU279" s="116"/>
      <c r="AV279" s="116"/>
      <c r="AW279" s="116"/>
      <c r="AX279" s="116"/>
      <c r="AY279" s="116"/>
      <c r="AZ279" s="116"/>
      <c r="BA279" s="116"/>
      <c r="BB279" s="116"/>
      <c r="BC279" s="116"/>
      <c r="BD279" s="116"/>
      <c r="BE279" s="116"/>
      <c r="BF279" s="116"/>
      <c r="BG279" s="116"/>
      <c r="BH279" s="116"/>
      <c r="BI279" s="116"/>
      <c r="BJ279" s="116"/>
      <c r="BK279" s="116"/>
      <c r="BL279" s="116"/>
      <c r="BM279" s="116"/>
      <c r="BN279" s="116"/>
      <c r="BO279" s="116"/>
      <c r="BP279" s="116"/>
      <c r="BQ279" s="116"/>
      <c r="BR279" s="116"/>
      <c r="BS279" s="116"/>
      <c r="BT279" s="116"/>
      <c r="BU279" s="116"/>
      <c r="BV279" s="116"/>
      <c r="BW279" s="116"/>
      <c r="BX279" s="116"/>
      <c r="BY279" s="116"/>
      <c r="BZ279" s="116"/>
      <c r="CA279" s="116"/>
      <c r="CB279" s="116"/>
      <c r="CC279" s="116"/>
      <c r="CD279" s="116"/>
      <c r="CE279" s="116"/>
      <c r="CF279" s="116"/>
      <c r="CG279" s="116"/>
      <c r="CH279" s="116"/>
      <c r="CI279" s="116"/>
      <c r="CJ279" s="116"/>
      <c r="CK279" s="116"/>
      <c r="CL279" s="116"/>
      <c r="CM279" s="116"/>
      <c r="CN279" s="116"/>
      <c r="CO279" s="116"/>
      <c r="CP279" s="116"/>
      <c r="CQ279" s="116"/>
      <c r="CR279" s="116"/>
      <c r="CS279" s="116"/>
      <c r="CT279" s="116"/>
      <c r="CU279" s="116"/>
      <c r="CV279" s="116"/>
      <c r="CW279" s="116"/>
      <c r="CX279" s="116"/>
      <c r="CY279" s="116"/>
      <c r="CZ279" s="116"/>
      <c r="DA279" s="116"/>
      <c r="DB279" s="116"/>
      <c r="DC279" s="116"/>
      <c r="DD279" s="116"/>
      <c r="DE279" s="116"/>
      <c r="DF279" s="116"/>
      <c r="DG279" s="116"/>
      <c r="DH279" s="116"/>
      <c r="DI279" s="116"/>
      <c r="DJ279" s="116"/>
      <c r="DK279" s="116"/>
      <c r="DL279" s="116"/>
      <c r="DM279" s="116"/>
      <c r="DN279" s="116"/>
      <c r="DO279" s="116"/>
      <c r="DP279" s="116"/>
      <c r="DQ279" s="116"/>
      <c r="DR279" s="116"/>
      <c r="DS279" s="116"/>
      <c r="DT279" s="116"/>
      <c r="DU279" s="116"/>
      <c r="DV279" s="116"/>
      <c r="DW279" s="116"/>
      <c r="DX279" s="116"/>
      <c r="DY279" s="116"/>
      <c r="DZ279" s="116"/>
      <c r="EA279" s="116"/>
      <c r="EB279" s="116"/>
      <c r="EC279" s="116"/>
      <c r="ED279" s="116"/>
      <c r="EE279" s="116"/>
      <c r="EF279" s="116"/>
      <c r="EG279" s="116"/>
      <c r="EH279" s="116"/>
      <c r="EI279" s="116"/>
      <c r="EJ279" s="116"/>
      <c r="EK279" s="116"/>
      <c r="EL279" s="116"/>
      <c r="EM279" s="116"/>
      <c r="EN279" s="116"/>
      <c r="EO279" s="116"/>
      <c r="EP279" s="116"/>
      <c r="EQ279" s="116"/>
      <c r="ER279" s="116"/>
      <c r="ES279" s="116"/>
      <c r="ET279" s="116"/>
      <c r="EU279" s="116"/>
      <c r="EV279" s="116"/>
      <c r="EW279" s="116"/>
      <c r="EX279" s="116"/>
      <c r="EY279" s="116"/>
      <c r="EZ279" s="116"/>
      <c r="FA279" s="116"/>
      <c r="FB279" s="116"/>
      <c r="FC279" s="116"/>
      <c r="FD279" s="116"/>
      <c r="FE279" s="116"/>
      <c r="FF279" s="116"/>
      <c r="FG279" s="116"/>
      <c r="FH279" s="116"/>
      <c r="FI279" s="116"/>
      <c r="FJ279" s="116"/>
      <c r="FK279" s="116"/>
      <c r="FL279" s="116"/>
      <c r="FM279" s="116"/>
      <c r="FN279" s="116"/>
      <c r="FO279" s="116"/>
      <c r="FP279" s="116"/>
      <c r="FQ279" s="116"/>
      <c r="FR279" s="116"/>
      <c r="FS279" s="116"/>
      <c r="FT279" s="116"/>
      <c r="FU279" s="116"/>
      <c r="FV279" s="116"/>
      <c r="FW279" s="116"/>
      <c r="FX279" s="116"/>
      <c r="FY279" s="116"/>
      <c r="FZ279" s="116"/>
      <c r="GA279" s="116"/>
      <c r="GB279" s="116"/>
      <c r="GC279" s="116"/>
      <c r="GD279" s="116"/>
      <c r="GE279" s="116"/>
      <c r="GF279" s="116"/>
      <c r="GG279" s="116"/>
      <c r="GH279" s="116"/>
      <c r="GI279" s="116"/>
      <c r="GJ279" s="116"/>
      <c r="GK279" s="116"/>
      <c r="GL279" s="116"/>
    </row>
    <row r="280" spans="1:194" s="116" customFormat="1" ht="47.25" x14ac:dyDescent="0.25">
      <c r="A280" s="126" t="s">
        <v>343</v>
      </c>
      <c r="B280" s="122">
        <v>12338</v>
      </c>
      <c r="C280" s="122">
        <v>12338</v>
      </c>
      <c r="D280" s="122">
        <v>0</v>
      </c>
      <c r="E280" s="122"/>
      <c r="F280" s="122"/>
      <c r="G280" s="122">
        <v>0</v>
      </c>
      <c r="H280" s="122"/>
      <c r="I280" s="122"/>
      <c r="J280" s="122">
        <v>0</v>
      </c>
      <c r="K280" s="122"/>
      <c r="L280" s="122"/>
      <c r="M280" s="122">
        <v>0</v>
      </c>
      <c r="N280" s="122"/>
      <c r="O280" s="122"/>
      <c r="P280" s="122">
        <v>0</v>
      </c>
      <c r="Q280" s="122">
        <v>12338</v>
      </c>
      <c r="R280" s="122">
        <v>12338</v>
      </c>
      <c r="S280" s="122">
        <v>0</v>
      </c>
      <c r="T280" s="122"/>
      <c r="U280" s="122"/>
      <c r="V280" s="122">
        <v>0</v>
      </c>
      <c r="W280" s="122"/>
      <c r="X280" s="122"/>
      <c r="Y280" s="122">
        <v>0</v>
      </c>
      <c r="Z280" s="122"/>
      <c r="AA280" s="122"/>
      <c r="AB280" s="122">
        <v>0</v>
      </c>
    </row>
    <row r="281" spans="1:194" s="113" customFormat="1" ht="47.25" x14ac:dyDescent="0.25">
      <c r="A281" s="123" t="s">
        <v>329</v>
      </c>
      <c r="B281" s="125">
        <v>4393</v>
      </c>
      <c r="C281" s="125">
        <v>4393</v>
      </c>
      <c r="D281" s="125">
        <v>0</v>
      </c>
      <c r="E281" s="125"/>
      <c r="F281" s="125"/>
      <c r="G281" s="125">
        <v>0</v>
      </c>
      <c r="H281" s="125"/>
      <c r="I281" s="125"/>
      <c r="J281" s="125">
        <v>0</v>
      </c>
      <c r="K281" s="125"/>
      <c r="L281" s="125"/>
      <c r="M281" s="125">
        <v>0</v>
      </c>
      <c r="N281" s="125"/>
      <c r="O281" s="125"/>
      <c r="P281" s="125">
        <v>0</v>
      </c>
      <c r="Q281" s="125">
        <v>4393</v>
      </c>
      <c r="R281" s="125">
        <v>4393</v>
      </c>
      <c r="S281" s="125">
        <v>0</v>
      </c>
      <c r="T281" s="125"/>
      <c r="U281" s="125"/>
      <c r="V281" s="125">
        <v>0</v>
      </c>
      <c r="W281" s="125"/>
      <c r="X281" s="125"/>
      <c r="Y281" s="125">
        <v>0</v>
      </c>
      <c r="Z281" s="125"/>
      <c r="AA281" s="125"/>
      <c r="AB281" s="125">
        <v>0</v>
      </c>
      <c r="AC281" s="116"/>
      <c r="AD281" s="116"/>
      <c r="AE281" s="116"/>
      <c r="AF281" s="116"/>
      <c r="AG281" s="116"/>
      <c r="AH281" s="116"/>
      <c r="AI281" s="116"/>
      <c r="AJ281" s="116"/>
      <c r="AK281" s="116"/>
      <c r="AL281" s="116"/>
      <c r="AM281" s="116"/>
      <c r="AN281" s="116"/>
      <c r="AO281" s="116"/>
      <c r="AP281" s="116"/>
      <c r="AQ281" s="116"/>
      <c r="AR281" s="116"/>
      <c r="AS281" s="116"/>
      <c r="AT281" s="116"/>
      <c r="AU281" s="116"/>
      <c r="AV281" s="116"/>
      <c r="AW281" s="116"/>
      <c r="AX281" s="116"/>
      <c r="AY281" s="116"/>
      <c r="AZ281" s="116"/>
      <c r="BA281" s="116"/>
      <c r="BB281" s="116"/>
      <c r="BC281" s="116"/>
      <c r="BD281" s="116"/>
      <c r="BE281" s="116"/>
      <c r="BF281" s="116"/>
      <c r="BG281" s="116"/>
      <c r="BH281" s="116"/>
      <c r="BI281" s="116"/>
      <c r="BJ281" s="116"/>
      <c r="BK281" s="116"/>
      <c r="BL281" s="116"/>
      <c r="BM281" s="116"/>
      <c r="BN281" s="116"/>
      <c r="BO281" s="116"/>
      <c r="BP281" s="116"/>
      <c r="BQ281" s="116"/>
      <c r="BR281" s="116"/>
      <c r="BS281" s="116"/>
      <c r="BT281" s="116"/>
      <c r="BU281" s="116"/>
      <c r="BV281" s="116"/>
      <c r="BW281" s="116"/>
      <c r="BX281" s="116"/>
      <c r="BY281" s="116"/>
      <c r="BZ281" s="116"/>
      <c r="CA281" s="116"/>
      <c r="CB281" s="116"/>
      <c r="CC281" s="116"/>
      <c r="CD281" s="116"/>
      <c r="CE281" s="116"/>
      <c r="CF281" s="116"/>
      <c r="CG281" s="116"/>
      <c r="CH281" s="116"/>
      <c r="CI281" s="116"/>
      <c r="CJ281" s="116"/>
      <c r="CK281" s="116"/>
      <c r="CL281" s="116"/>
      <c r="CM281" s="116"/>
      <c r="CN281" s="116"/>
      <c r="CO281" s="116"/>
      <c r="CP281" s="116"/>
      <c r="CQ281" s="116"/>
      <c r="CR281" s="116"/>
      <c r="CS281" s="116"/>
      <c r="CT281" s="116"/>
      <c r="CU281" s="116"/>
      <c r="CV281" s="116"/>
      <c r="CW281" s="116"/>
      <c r="CX281" s="116"/>
      <c r="CY281" s="116"/>
      <c r="CZ281" s="116"/>
      <c r="DA281" s="116"/>
      <c r="DB281" s="116"/>
      <c r="DC281" s="116"/>
      <c r="DD281" s="116"/>
      <c r="DE281" s="116"/>
      <c r="DF281" s="116"/>
      <c r="DG281" s="116"/>
      <c r="DH281" s="116"/>
      <c r="DI281" s="116"/>
      <c r="DJ281" s="116"/>
      <c r="DK281" s="116"/>
      <c r="DL281" s="116"/>
      <c r="DM281" s="116"/>
      <c r="DN281" s="116"/>
      <c r="DO281" s="116"/>
      <c r="DP281" s="116"/>
      <c r="DQ281" s="116"/>
      <c r="DR281" s="116"/>
      <c r="DS281" s="116"/>
      <c r="DT281" s="116"/>
      <c r="DU281" s="116"/>
      <c r="DV281" s="116"/>
      <c r="DW281" s="116"/>
      <c r="DX281" s="116"/>
      <c r="DY281" s="116"/>
      <c r="DZ281" s="116"/>
      <c r="EA281" s="116"/>
      <c r="EB281" s="116"/>
      <c r="EC281" s="116"/>
      <c r="ED281" s="116"/>
      <c r="EE281" s="116"/>
      <c r="EF281" s="116"/>
      <c r="EG281" s="116"/>
      <c r="EH281" s="116"/>
      <c r="EI281" s="116"/>
      <c r="EJ281" s="116"/>
      <c r="EK281" s="116"/>
      <c r="EL281" s="116"/>
      <c r="EM281" s="116"/>
      <c r="EN281" s="116"/>
      <c r="EO281" s="116"/>
      <c r="EP281" s="116"/>
      <c r="EQ281" s="116"/>
      <c r="ER281" s="116"/>
      <c r="ES281" s="116"/>
      <c r="ET281" s="116"/>
      <c r="EU281" s="116"/>
      <c r="EV281" s="116"/>
      <c r="EW281" s="116"/>
      <c r="EX281" s="116"/>
      <c r="EY281" s="116"/>
      <c r="EZ281" s="116"/>
      <c r="FA281" s="116"/>
      <c r="FB281" s="116"/>
      <c r="FC281" s="116"/>
      <c r="FD281" s="116"/>
      <c r="FE281" s="116"/>
      <c r="FF281" s="116"/>
      <c r="FG281" s="116"/>
      <c r="FH281" s="116"/>
      <c r="FI281" s="116"/>
      <c r="FJ281" s="116"/>
      <c r="FK281" s="116"/>
      <c r="FL281" s="116"/>
      <c r="FM281" s="116"/>
      <c r="FN281" s="116"/>
      <c r="FO281" s="116"/>
      <c r="FP281" s="116"/>
      <c r="FQ281" s="116"/>
      <c r="FR281" s="116"/>
      <c r="FS281" s="116"/>
      <c r="FT281" s="116"/>
      <c r="FU281" s="116"/>
      <c r="FV281" s="116"/>
      <c r="FW281" s="116"/>
      <c r="FX281" s="116"/>
      <c r="FY281" s="116"/>
      <c r="FZ281" s="116"/>
      <c r="GA281" s="116"/>
      <c r="GB281" s="116"/>
      <c r="GC281" s="116"/>
      <c r="GD281" s="116"/>
      <c r="GE281" s="116"/>
      <c r="GF281" s="116"/>
      <c r="GG281" s="116"/>
      <c r="GH281" s="116"/>
      <c r="GI281" s="116"/>
      <c r="GJ281" s="116"/>
      <c r="GK281" s="116"/>
      <c r="GL281" s="116"/>
    </row>
    <row r="282" spans="1:194" s="116" customFormat="1" x14ac:dyDescent="0.25">
      <c r="A282" s="114" t="s">
        <v>289</v>
      </c>
      <c r="B282" s="115">
        <v>1229946</v>
      </c>
      <c r="C282" s="115">
        <v>1229946</v>
      </c>
      <c r="D282" s="115">
        <v>0</v>
      </c>
      <c r="E282" s="115">
        <v>72000</v>
      </c>
      <c r="F282" s="115">
        <v>72000</v>
      </c>
      <c r="G282" s="115">
        <v>0</v>
      </c>
      <c r="H282" s="115">
        <v>0</v>
      </c>
      <c r="I282" s="115">
        <v>0</v>
      </c>
      <c r="J282" s="115">
        <v>0</v>
      </c>
      <c r="K282" s="115">
        <v>0</v>
      </c>
      <c r="L282" s="115">
        <v>0</v>
      </c>
      <c r="M282" s="115">
        <v>0</v>
      </c>
      <c r="N282" s="115">
        <v>0</v>
      </c>
      <c r="O282" s="115">
        <v>0</v>
      </c>
      <c r="P282" s="115">
        <v>0</v>
      </c>
      <c r="Q282" s="115">
        <v>1157946</v>
      </c>
      <c r="R282" s="115">
        <v>1157946</v>
      </c>
      <c r="S282" s="115">
        <v>0</v>
      </c>
      <c r="T282" s="115">
        <v>0</v>
      </c>
      <c r="U282" s="115">
        <v>0</v>
      </c>
      <c r="V282" s="115">
        <v>0</v>
      </c>
      <c r="W282" s="115">
        <v>0</v>
      </c>
      <c r="X282" s="115">
        <v>0</v>
      </c>
      <c r="Y282" s="115">
        <v>0</v>
      </c>
      <c r="Z282" s="115">
        <v>0</v>
      </c>
      <c r="AA282" s="115">
        <v>0</v>
      </c>
      <c r="AB282" s="115">
        <v>0</v>
      </c>
    </row>
    <row r="283" spans="1:194" s="116" customFormat="1" ht="47.25" x14ac:dyDescent="0.25">
      <c r="A283" s="129" t="s">
        <v>344</v>
      </c>
      <c r="B283" s="122">
        <v>72000</v>
      </c>
      <c r="C283" s="122">
        <v>72000</v>
      </c>
      <c r="D283" s="122">
        <v>0</v>
      </c>
      <c r="E283" s="122">
        <v>72000</v>
      </c>
      <c r="F283" s="122">
        <v>72000</v>
      </c>
      <c r="G283" s="122">
        <v>0</v>
      </c>
      <c r="H283" s="122"/>
      <c r="I283" s="122"/>
      <c r="J283" s="122">
        <v>0</v>
      </c>
      <c r="K283" s="122"/>
      <c r="L283" s="122"/>
      <c r="M283" s="122">
        <v>0</v>
      </c>
      <c r="N283" s="122"/>
      <c r="O283" s="122"/>
      <c r="P283" s="122">
        <v>0</v>
      </c>
      <c r="Q283" s="122"/>
      <c r="R283" s="122"/>
      <c r="S283" s="122">
        <v>0</v>
      </c>
      <c r="T283" s="122"/>
      <c r="U283" s="122"/>
      <c r="V283" s="122">
        <v>0</v>
      </c>
      <c r="W283" s="122"/>
      <c r="X283" s="122"/>
      <c r="Y283" s="122">
        <v>0</v>
      </c>
      <c r="Z283" s="122"/>
      <c r="AA283" s="122"/>
      <c r="AB283" s="122">
        <v>0</v>
      </c>
    </row>
    <row r="284" spans="1:194" s="116" customFormat="1" ht="47.25" x14ac:dyDescent="0.25">
      <c r="A284" s="126" t="s">
        <v>345</v>
      </c>
      <c r="B284" s="122">
        <v>1157946</v>
      </c>
      <c r="C284" s="122">
        <v>1157946</v>
      </c>
      <c r="D284" s="122">
        <v>0</v>
      </c>
      <c r="E284" s="122"/>
      <c r="F284" s="122"/>
      <c r="G284" s="122">
        <v>0</v>
      </c>
      <c r="H284" s="122"/>
      <c r="I284" s="122"/>
      <c r="J284" s="122">
        <v>0</v>
      </c>
      <c r="K284" s="122"/>
      <c r="L284" s="122"/>
      <c r="M284" s="122">
        <v>0</v>
      </c>
      <c r="N284" s="122"/>
      <c r="O284" s="122"/>
      <c r="P284" s="122">
        <v>0</v>
      </c>
      <c r="Q284" s="122">
        <v>1157946</v>
      </c>
      <c r="R284" s="122">
        <v>1157946</v>
      </c>
      <c r="S284" s="122">
        <v>0</v>
      </c>
      <c r="T284" s="122"/>
      <c r="U284" s="122"/>
      <c r="V284" s="122">
        <v>0</v>
      </c>
      <c r="W284" s="122"/>
      <c r="X284" s="122"/>
      <c r="Y284" s="122">
        <v>0</v>
      </c>
      <c r="Z284" s="122"/>
      <c r="AA284" s="122"/>
      <c r="AB284" s="122">
        <v>0</v>
      </c>
    </row>
    <row r="285" spans="1:194" s="116" customFormat="1" ht="31.5" x14ac:dyDescent="0.25">
      <c r="A285" s="114" t="s">
        <v>177</v>
      </c>
      <c r="B285" s="115">
        <v>14485133</v>
      </c>
      <c r="C285" s="115">
        <v>14537236</v>
      </c>
      <c r="D285" s="115">
        <v>52103</v>
      </c>
      <c r="E285" s="115">
        <v>757300</v>
      </c>
      <c r="F285" s="115">
        <v>937300</v>
      </c>
      <c r="G285" s="115">
        <v>180000</v>
      </c>
      <c r="H285" s="115">
        <v>13320</v>
      </c>
      <c r="I285" s="115">
        <v>13320</v>
      </c>
      <c r="J285" s="115">
        <v>0</v>
      </c>
      <c r="K285" s="115">
        <v>918747</v>
      </c>
      <c r="L285" s="115">
        <v>790850</v>
      </c>
      <c r="M285" s="115">
        <v>-127897</v>
      </c>
      <c r="N285" s="115">
        <v>0</v>
      </c>
      <c r="O285" s="115">
        <v>0</v>
      </c>
      <c r="P285" s="115">
        <v>0</v>
      </c>
      <c r="Q285" s="115">
        <v>338652</v>
      </c>
      <c r="R285" s="115">
        <v>338652</v>
      </c>
      <c r="S285" s="115">
        <v>0</v>
      </c>
      <c r="T285" s="115">
        <v>9997</v>
      </c>
      <c r="U285" s="115">
        <v>9997</v>
      </c>
      <c r="V285" s="115">
        <v>0</v>
      </c>
      <c r="W285" s="115">
        <v>1410064</v>
      </c>
      <c r="X285" s="115">
        <v>1410064</v>
      </c>
      <c r="Y285" s="115">
        <v>0</v>
      </c>
      <c r="Z285" s="115">
        <v>11037053</v>
      </c>
      <c r="AA285" s="115">
        <v>11037053</v>
      </c>
      <c r="AB285" s="115">
        <v>0</v>
      </c>
    </row>
    <row r="286" spans="1:194" s="113" customFormat="1" x14ac:dyDescent="0.25">
      <c r="A286" s="114" t="s">
        <v>269</v>
      </c>
      <c r="B286" s="115">
        <v>0</v>
      </c>
      <c r="C286" s="115">
        <v>0</v>
      </c>
      <c r="D286" s="115">
        <v>0</v>
      </c>
      <c r="E286" s="115">
        <v>0</v>
      </c>
      <c r="F286" s="115">
        <v>0</v>
      </c>
      <c r="G286" s="115">
        <v>0</v>
      </c>
      <c r="H286" s="115">
        <v>0</v>
      </c>
      <c r="I286" s="115">
        <v>0</v>
      </c>
      <c r="J286" s="115">
        <v>0</v>
      </c>
      <c r="K286" s="115">
        <v>0</v>
      </c>
      <c r="L286" s="115">
        <v>0</v>
      </c>
      <c r="M286" s="115">
        <v>0</v>
      </c>
      <c r="N286" s="115">
        <v>0</v>
      </c>
      <c r="O286" s="115">
        <v>0</v>
      </c>
      <c r="P286" s="115">
        <v>0</v>
      </c>
      <c r="Q286" s="115">
        <v>0</v>
      </c>
      <c r="R286" s="115">
        <v>0</v>
      </c>
      <c r="S286" s="115">
        <v>0</v>
      </c>
      <c r="T286" s="115">
        <v>0</v>
      </c>
      <c r="U286" s="115">
        <v>0</v>
      </c>
      <c r="V286" s="115">
        <v>0</v>
      </c>
      <c r="W286" s="115">
        <v>0</v>
      </c>
      <c r="X286" s="115">
        <v>0</v>
      </c>
      <c r="Y286" s="115">
        <v>0</v>
      </c>
      <c r="Z286" s="115">
        <v>0</v>
      </c>
      <c r="AA286" s="115">
        <v>0</v>
      </c>
      <c r="AB286" s="115">
        <v>0</v>
      </c>
      <c r="AC286" s="116"/>
      <c r="AD286" s="116"/>
      <c r="AE286" s="116"/>
      <c r="AF286" s="116"/>
      <c r="AG286" s="116"/>
      <c r="AH286" s="116"/>
      <c r="AI286" s="116"/>
      <c r="AJ286" s="116"/>
      <c r="AK286" s="116"/>
      <c r="AL286" s="116"/>
      <c r="AM286" s="116"/>
      <c r="AN286" s="116"/>
      <c r="AO286" s="116"/>
      <c r="AP286" s="116"/>
      <c r="AQ286" s="116"/>
      <c r="AR286" s="116"/>
      <c r="AS286" s="116"/>
      <c r="AT286" s="116"/>
      <c r="AU286" s="116"/>
      <c r="AV286" s="116"/>
      <c r="AW286" s="116"/>
      <c r="AX286" s="116"/>
      <c r="AY286" s="116"/>
      <c r="AZ286" s="116"/>
      <c r="BA286" s="116"/>
      <c r="BB286" s="116"/>
      <c r="BC286" s="116"/>
      <c r="BD286" s="116"/>
      <c r="BE286" s="116"/>
      <c r="BF286" s="116"/>
      <c r="BG286" s="116"/>
      <c r="BH286" s="116"/>
      <c r="BI286" s="116"/>
      <c r="BJ286" s="116"/>
      <c r="BK286" s="116"/>
      <c r="BL286" s="116"/>
      <c r="BM286" s="116"/>
      <c r="BN286" s="116"/>
      <c r="BO286" s="116"/>
      <c r="BP286" s="116"/>
      <c r="BQ286" s="116"/>
      <c r="BR286" s="116"/>
      <c r="BS286" s="116"/>
      <c r="BT286" s="116"/>
      <c r="BU286" s="116"/>
      <c r="BV286" s="116"/>
      <c r="BW286" s="116"/>
      <c r="BX286" s="116"/>
      <c r="BY286" s="116"/>
      <c r="BZ286" s="116"/>
      <c r="CA286" s="116"/>
      <c r="CB286" s="116"/>
      <c r="CC286" s="116"/>
      <c r="CD286" s="116"/>
      <c r="CE286" s="116"/>
      <c r="CF286" s="116"/>
      <c r="CG286" s="116"/>
      <c r="CH286" s="116"/>
      <c r="CI286" s="116"/>
      <c r="CJ286" s="116"/>
      <c r="CK286" s="116"/>
      <c r="CL286" s="116"/>
      <c r="CM286" s="116"/>
      <c r="CN286" s="116"/>
      <c r="CO286" s="116"/>
      <c r="CP286" s="116"/>
      <c r="CQ286" s="116"/>
      <c r="CR286" s="116"/>
      <c r="CS286" s="116"/>
      <c r="CT286" s="116"/>
      <c r="CU286" s="116"/>
      <c r="CV286" s="116"/>
      <c r="CW286" s="116"/>
      <c r="CX286" s="116"/>
      <c r="CY286" s="116"/>
      <c r="CZ286" s="116"/>
      <c r="DA286" s="116"/>
      <c r="DB286" s="116"/>
      <c r="DC286" s="116"/>
      <c r="DD286" s="116"/>
      <c r="DE286" s="116"/>
      <c r="DF286" s="116"/>
      <c r="DG286" s="116"/>
      <c r="DH286" s="116"/>
      <c r="DI286" s="116"/>
      <c r="DJ286" s="116"/>
      <c r="DK286" s="116"/>
      <c r="DL286" s="116"/>
      <c r="DM286" s="116"/>
      <c r="DN286" s="116"/>
      <c r="DO286" s="116"/>
      <c r="DP286" s="116"/>
      <c r="DQ286" s="116"/>
      <c r="DR286" s="116"/>
      <c r="DS286" s="116"/>
      <c r="DT286" s="116"/>
      <c r="DU286" s="116"/>
      <c r="DV286" s="116"/>
      <c r="DW286" s="116"/>
      <c r="DX286" s="116"/>
      <c r="DY286" s="116"/>
      <c r="DZ286" s="116"/>
      <c r="EA286" s="116"/>
      <c r="EB286" s="116"/>
      <c r="EC286" s="116"/>
      <c r="ED286" s="116"/>
      <c r="EE286" s="116"/>
      <c r="EF286" s="116"/>
      <c r="EG286" s="116"/>
      <c r="EH286" s="116"/>
      <c r="EI286" s="116"/>
      <c r="EJ286" s="116"/>
      <c r="EK286" s="116"/>
      <c r="EL286" s="116"/>
      <c r="EM286" s="116"/>
      <c r="EN286" s="116"/>
      <c r="EO286" s="116"/>
      <c r="EP286" s="116"/>
      <c r="EQ286" s="116"/>
      <c r="ER286" s="116"/>
      <c r="ES286" s="116"/>
      <c r="ET286" s="116"/>
      <c r="EU286" s="116"/>
      <c r="EV286" s="116"/>
      <c r="EW286" s="116"/>
      <c r="EX286" s="116"/>
      <c r="EY286" s="116"/>
      <c r="EZ286" s="116"/>
      <c r="FA286" s="116"/>
      <c r="FB286" s="116"/>
      <c r="FC286" s="116"/>
      <c r="FD286" s="116"/>
      <c r="FE286" s="116"/>
      <c r="FF286" s="116"/>
      <c r="FG286" s="116"/>
      <c r="FH286" s="116"/>
      <c r="FI286" s="116"/>
      <c r="FJ286" s="116"/>
      <c r="FK286" s="116"/>
      <c r="FL286" s="116"/>
      <c r="FM286" s="116"/>
      <c r="FN286" s="116"/>
      <c r="FO286" s="116"/>
      <c r="FP286" s="116"/>
      <c r="FQ286" s="116"/>
      <c r="FR286" s="116"/>
      <c r="FS286" s="116"/>
      <c r="FT286" s="116"/>
      <c r="FU286" s="116"/>
      <c r="FV286" s="116"/>
      <c r="FW286" s="116"/>
      <c r="FX286" s="116"/>
      <c r="FY286" s="116"/>
      <c r="FZ286" s="116"/>
      <c r="GA286" s="116"/>
      <c r="GB286" s="116"/>
      <c r="GC286" s="116"/>
      <c r="GD286" s="116"/>
      <c r="GE286" s="116"/>
      <c r="GF286" s="116"/>
      <c r="GG286" s="116"/>
      <c r="GH286" s="116"/>
      <c r="GI286" s="116"/>
      <c r="GJ286" s="116"/>
      <c r="GK286" s="116"/>
      <c r="GL286" s="116"/>
    </row>
    <row r="287" spans="1:194" s="116" customFormat="1" x14ac:dyDescent="0.25">
      <c r="A287" s="129"/>
      <c r="B287" s="122">
        <v>0</v>
      </c>
      <c r="C287" s="122">
        <v>0</v>
      </c>
      <c r="D287" s="122">
        <v>0</v>
      </c>
      <c r="E287" s="122"/>
      <c r="F287" s="122"/>
      <c r="G287" s="122">
        <v>0</v>
      </c>
      <c r="H287" s="122"/>
      <c r="I287" s="122"/>
      <c r="J287" s="122">
        <v>0</v>
      </c>
      <c r="K287" s="122"/>
      <c r="L287" s="122"/>
      <c r="M287" s="122">
        <v>0</v>
      </c>
      <c r="N287" s="122"/>
      <c r="O287" s="122"/>
      <c r="P287" s="122">
        <v>0</v>
      </c>
      <c r="Q287" s="122"/>
      <c r="R287" s="122"/>
      <c r="S287" s="122">
        <v>0</v>
      </c>
      <c r="T287" s="122"/>
      <c r="U287" s="122"/>
      <c r="V287" s="122">
        <v>0</v>
      </c>
      <c r="W287" s="122"/>
      <c r="X287" s="122"/>
      <c r="Y287" s="122">
        <v>0</v>
      </c>
      <c r="Z287" s="122"/>
      <c r="AA287" s="122"/>
      <c r="AB287" s="122">
        <v>0</v>
      </c>
    </row>
    <row r="288" spans="1:194" s="116" customFormat="1" x14ac:dyDescent="0.25">
      <c r="A288" s="114" t="s">
        <v>275</v>
      </c>
      <c r="B288" s="115">
        <v>0</v>
      </c>
      <c r="C288" s="115">
        <v>0</v>
      </c>
      <c r="D288" s="115">
        <v>0</v>
      </c>
      <c r="E288" s="115">
        <v>0</v>
      </c>
      <c r="F288" s="115">
        <v>0</v>
      </c>
      <c r="G288" s="115">
        <v>0</v>
      </c>
      <c r="H288" s="115">
        <v>0</v>
      </c>
      <c r="I288" s="115">
        <v>0</v>
      </c>
      <c r="J288" s="115">
        <v>0</v>
      </c>
      <c r="K288" s="115">
        <v>0</v>
      </c>
      <c r="L288" s="115">
        <v>0</v>
      </c>
      <c r="M288" s="115">
        <v>0</v>
      </c>
      <c r="N288" s="115">
        <v>0</v>
      </c>
      <c r="O288" s="115">
        <v>0</v>
      </c>
      <c r="P288" s="115">
        <v>0</v>
      </c>
      <c r="Q288" s="115">
        <v>0</v>
      </c>
      <c r="R288" s="115">
        <v>0</v>
      </c>
      <c r="S288" s="115">
        <v>0</v>
      </c>
      <c r="T288" s="115">
        <v>0</v>
      </c>
      <c r="U288" s="115">
        <v>0</v>
      </c>
      <c r="V288" s="115">
        <v>0</v>
      </c>
      <c r="W288" s="115">
        <v>0</v>
      </c>
      <c r="X288" s="115">
        <v>0</v>
      </c>
      <c r="Y288" s="115">
        <v>0</v>
      </c>
      <c r="Z288" s="115">
        <v>0</v>
      </c>
      <c r="AA288" s="115">
        <v>0</v>
      </c>
      <c r="AB288" s="115">
        <v>0</v>
      </c>
      <c r="AC288" s="113"/>
      <c r="AD288" s="113"/>
      <c r="AE288" s="113"/>
      <c r="AF288" s="113"/>
      <c r="AG288" s="113"/>
      <c r="AH288" s="113"/>
      <c r="AI288" s="113"/>
      <c r="AJ288" s="113"/>
      <c r="AK288" s="113"/>
      <c r="AL288" s="113"/>
      <c r="AM288" s="113"/>
      <c r="AN288" s="113"/>
      <c r="AO288" s="113"/>
      <c r="AP288" s="113"/>
      <c r="AQ288" s="113"/>
      <c r="AR288" s="113"/>
      <c r="AS288" s="113"/>
      <c r="AT288" s="113"/>
      <c r="AU288" s="113"/>
      <c r="AV288" s="113"/>
      <c r="AW288" s="113"/>
      <c r="AX288" s="113"/>
      <c r="AY288" s="113"/>
      <c r="AZ288" s="113"/>
      <c r="BA288" s="113"/>
      <c r="BB288" s="113"/>
      <c r="BC288" s="113"/>
      <c r="BD288" s="113"/>
      <c r="BE288" s="113"/>
      <c r="BF288" s="113"/>
      <c r="BG288" s="113"/>
      <c r="BH288" s="113"/>
      <c r="BI288" s="113"/>
      <c r="BJ288" s="113"/>
      <c r="BK288" s="113"/>
      <c r="BL288" s="113"/>
      <c r="BM288" s="113"/>
      <c r="BN288" s="113"/>
      <c r="BO288" s="113"/>
      <c r="BP288" s="113"/>
      <c r="BQ288" s="113"/>
      <c r="BR288" s="113"/>
      <c r="BS288" s="113"/>
      <c r="BT288" s="113"/>
      <c r="BU288" s="113"/>
      <c r="BV288" s="113"/>
      <c r="BW288" s="113"/>
      <c r="BX288" s="113"/>
      <c r="BY288" s="113"/>
      <c r="BZ288" s="113"/>
      <c r="CA288" s="113"/>
      <c r="CB288" s="113"/>
      <c r="CC288" s="113"/>
      <c r="CD288" s="113"/>
      <c r="CE288" s="113"/>
      <c r="CF288" s="113"/>
      <c r="CG288" s="113"/>
      <c r="CH288" s="113"/>
      <c r="CI288" s="113"/>
      <c r="CJ288" s="113"/>
      <c r="CK288" s="113"/>
      <c r="CL288" s="113"/>
      <c r="CM288" s="113"/>
      <c r="CN288" s="113"/>
      <c r="CO288" s="113"/>
      <c r="CP288" s="113"/>
      <c r="CQ288" s="113"/>
      <c r="CR288" s="113"/>
      <c r="CS288" s="113"/>
      <c r="CT288" s="113"/>
      <c r="CU288" s="113"/>
      <c r="CV288" s="113"/>
      <c r="CW288" s="113"/>
      <c r="CX288" s="113"/>
      <c r="CY288" s="113"/>
      <c r="CZ288" s="113"/>
      <c r="DA288" s="113"/>
      <c r="DB288" s="113"/>
      <c r="DC288" s="113"/>
      <c r="DD288" s="113"/>
      <c r="DE288" s="113"/>
      <c r="DF288" s="113"/>
      <c r="DG288" s="113"/>
      <c r="DH288" s="113"/>
      <c r="DI288" s="113"/>
      <c r="DJ288" s="113"/>
      <c r="DK288" s="113"/>
      <c r="DL288" s="113"/>
      <c r="DM288" s="113"/>
      <c r="DN288" s="113"/>
      <c r="DO288" s="113"/>
      <c r="DP288" s="113"/>
      <c r="DQ288" s="113"/>
      <c r="DR288" s="113"/>
      <c r="DS288" s="113"/>
      <c r="DT288" s="113"/>
      <c r="DU288" s="113"/>
      <c r="DV288" s="113"/>
      <c r="DW288" s="113"/>
      <c r="DX288" s="113"/>
      <c r="DY288" s="113"/>
      <c r="DZ288" s="113"/>
      <c r="EA288" s="113"/>
      <c r="EB288" s="113"/>
      <c r="EC288" s="113"/>
      <c r="ED288" s="113"/>
      <c r="EE288" s="113"/>
      <c r="EF288" s="113"/>
      <c r="EG288" s="113"/>
      <c r="EH288" s="113"/>
      <c r="EI288" s="113"/>
      <c r="EJ288" s="113"/>
      <c r="EK288" s="113"/>
      <c r="EL288" s="113"/>
      <c r="EM288" s="113"/>
      <c r="EN288" s="113"/>
      <c r="EO288" s="113"/>
      <c r="EP288" s="113"/>
      <c r="EQ288" s="113"/>
      <c r="ER288" s="113"/>
      <c r="ES288" s="113"/>
      <c r="ET288" s="113"/>
      <c r="EU288" s="113"/>
      <c r="EV288" s="113"/>
      <c r="EW288" s="113"/>
      <c r="EX288" s="113"/>
      <c r="EY288" s="113"/>
      <c r="EZ288" s="113"/>
      <c r="FA288" s="113"/>
      <c r="FB288" s="113"/>
      <c r="FC288" s="113"/>
      <c r="FD288" s="113"/>
      <c r="FE288" s="113"/>
      <c r="FF288" s="113"/>
      <c r="FG288" s="113"/>
      <c r="FH288" s="113"/>
      <c r="FI288" s="113"/>
      <c r="FJ288" s="113"/>
      <c r="FK288" s="113"/>
      <c r="FL288" s="113"/>
      <c r="FM288" s="113"/>
      <c r="FN288" s="113"/>
      <c r="FO288" s="113"/>
      <c r="FP288" s="113"/>
      <c r="FQ288" s="113"/>
      <c r="FR288" s="113"/>
    </row>
    <row r="289" spans="1:194" s="116" customFormat="1" x14ac:dyDescent="0.25">
      <c r="A289" s="126"/>
      <c r="B289" s="122">
        <v>0</v>
      </c>
      <c r="C289" s="122">
        <v>0</v>
      </c>
      <c r="D289" s="122">
        <v>0</v>
      </c>
      <c r="E289" s="122"/>
      <c r="F289" s="122"/>
      <c r="G289" s="122">
        <v>0</v>
      </c>
      <c r="H289" s="122"/>
      <c r="I289" s="122"/>
      <c r="J289" s="122">
        <v>0</v>
      </c>
      <c r="K289" s="122"/>
      <c r="L289" s="122"/>
      <c r="M289" s="122">
        <v>0</v>
      </c>
      <c r="N289" s="122"/>
      <c r="O289" s="122"/>
      <c r="P289" s="122">
        <v>0</v>
      </c>
      <c r="Q289" s="122"/>
      <c r="R289" s="122"/>
      <c r="S289" s="122">
        <v>0</v>
      </c>
      <c r="T289" s="122"/>
      <c r="U289" s="122"/>
      <c r="V289" s="122">
        <v>0</v>
      </c>
      <c r="W289" s="122"/>
      <c r="X289" s="122"/>
      <c r="Y289" s="122">
        <v>0</v>
      </c>
      <c r="Z289" s="122"/>
      <c r="AA289" s="122"/>
      <c r="AB289" s="122">
        <v>0</v>
      </c>
      <c r="FS289" s="113"/>
      <c r="FT289" s="113"/>
      <c r="FU289" s="113"/>
      <c r="FV289" s="113"/>
      <c r="FW289" s="113"/>
      <c r="FX289" s="113"/>
      <c r="FY289" s="113"/>
      <c r="FZ289" s="113"/>
      <c r="GA289" s="113"/>
      <c r="GB289" s="113"/>
      <c r="GC289" s="113"/>
      <c r="GD289" s="113"/>
      <c r="GE289" s="113"/>
      <c r="GF289" s="113"/>
      <c r="GG289" s="113"/>
      <c r="GH289" s="113"/>
      <c r="GI289" s="113"/>
      <c r="GJ289" s="113"/>
      <c r="GK289" s="113"/>
      <c r="GL289" s="113"/>
    </row>
    <row r="290" spans="1:194" s="113" customFormat="1" x14ac:dyDescent="0.25">
      <c r="A290" s="114" t="s">
        <v>277</v>
      </c>
      <c r="B290" s="115">
        <v>345803</v>
      </c>
      <c r="C290" s="115">
        <v>345803</v>
      </c>
      <c r="D290" s="115">
        <v>0</v>
      </c>
      <c r="E290" s="115">
        <v>0</v>
      </c>
      <c r="F290" s="115">
        <v>0</v>
      </c>
      <c r="G290" s="115">
        <v>0</v>
      </c>
      <c r="H290" s="115">
        <v>0</v>
      </c>
      <c r="I290" s="115">
        <v>0</v>
      </c>
      <c r="J290" s="115">
        <v>0</v>
      </c>
      <c r="K290" s="115">
        <v>2151</v>
      </c>
      <c r="L290" s="115">
        <v>2151</v>
      </c>
      <c r="M290" s="115">
        <v>0</v>
      </c>
      <c r="N290" s="115">
        <v>0</v>
      </c>
      <c r="O290" s="115">
        <v>0</v>
      </c>
      <c r="P290" s="115">
        <v>0</v>
      </c>
      <c r="Q290" s="115">
        <v>338652</v>
      </c>
      <c r="R290" s="115">
        <v>338652</v>
      </c>
      <c r="S290" s="115">
        <v>0</v>
      </c>
      <c r="T290" s="115">
        <v>0</v>
      </c>
      <c r="U290" s="115">
        <v>0</v>
      </c>
      <c r="V290" s="115">
        <v>0</v>
      </c>
      <c r="W290" s="115">
        <v>0</v>
      </c>
      <c r="X290" s="115">
        <v>0</v>
      </c>
      <c r="Y290" s="115">
        <v>0</v>
      </c>
      <c r="Z290" s="115">
        <v>5000</v>
      </c>
      <c r="AA290" s="115">
        <v>5000</v>
      </c>
      <c r="AB290" s="115">
        <v>0</v>
      </c>
      <c r="AC290" s="116"/>
      <c r="AD290" s="116"/>
      <c r="AE290" s="116"/>
      <c r="AF290" s="116"/>
      <c r="AG290" s="116"/>
      <c r="AH290" s="116"/>
      <c r="AI290" s="116"/>
      <c r="AJ290" s="116"/>
      <c r="AK290" s="116"/>
      <c r="AL290" s="116"/>
      <c r="AM290" s="116"/>
      <c r="AN290" s="116"/>
      <c r="AO290" s="116"/>
      <c r="AP290" s="116"/>
      <c r="AQ290" s="116"/>
      <c r="AR290" s="116"/>
      <c r="AS290" s="116"/>
      <c r="AT290" s="116"/>
      <c r="AU290" s="116"/>
      <c r="AV290" s="116"/>
      <c r="AW290" s="116"/>
      <c r="AX290" s="116"/>
      <c r="AY290" s="116"/>
      <c r="AZ290" s="116"/>
      <c r="BA290" s="116"/>
      <c r="BB290" s="116"/>
      <c r="BC290" s="116"/>
      <c r="BD290" s="116"/>
      <c r="BE290" s="116"/>
      <c r="BF290" s="116"/>
      <c r="BG290" s="116"/>
      <c r="BH290" s="116"/>
      <c r="BI290" s="116"/>
      <c r="BJ290" s="116"/>
      <c r="BK290" s="116"/>
      <c r="BL290" s="116"/>
      <c r="BM290" s="116"/>
      <c r="BN290" s="116"/>
      <c r="BO290" s="116"/>
      <c r="BP290" s="116"/>
      <c r="BQ290" s="116"/>
      <c r="BR290" s="116"/>
      <c r="BS290" s="116"/>
      <c r="BT290" s="116"/>
      <c r="BU290" s="116"/>
      <c r="BV290" s="116"/>
      <c r="BW290" s="116"/>
      <c r="BX290" s="116"/>
      <c r="BY290" s="116"/>
      <c r="BZ290" s="116"/>
      <c r="CA290" s="116"/>
      <c r="CB290" s="116"/>
      <c r="CC290" s="116"/>
      <c r="CD290" s="116"/>
      <c r="CE290" s="116"/>
      <c r="CF290" s="116"/>
      <c r="CG290" s="116"/>
      <c r="CH290" s="116"/>
      <c r="CI290" s="116"/>
      <c r="CJ290" s="116"/>
      <c r="CK290" s="116"/>
      <c r="CL290" s="116"/>
      <c r="CM290" s="116"/>
      <c r="CN290" s="116"/>
      <c r="CO290" s="116"/>
      <c r="CP290" s="116"/>
      <c r="CQ290" s="116"/>
      <c r="CR290" s="116"/>
      <c r="CS290" s="116"/>
      <c r="CT290" s="116"/>
      <c r="CU290" s="116"/>
      <c r="CV290" s="116"/>
      <c r="CW290" s="116"/>
      <c r="CX290" s="116"/>
      <c r="CY290" s="116"/>
      <c r="CZ290" s="116"/>
      <c r="DA290" s="116"/>
      <c r="DB290" s="116"/>
      <c r="DC290" s="116"/>
      <c r="DD290" s="116"/>
      <c r="DE290" s="116"/>
      <c r="DF290" s="116"/>
      <c r="DG290" s="116"/>
      <c r="DH290" s="116"/>
      <c r="DI290" s="116"/>
      <c r="DJ290" s="116"/>
      <c r="DK290" s="116"/>
      <c r="DL290" s="116"/>
      <c r="DM290" s="116"/>
      <c r="DN290" s="116"/>
      <c r="DO290" s="116"/>
      <c r="DP290" s="116"/>
      <c r="DQ290" s="116"/>
      <c r="DR290" s="116"/>
      <c r="DS290" s="116"/>
      <c r="DT290" s="116"/>
      <c r="DU290" s="116"/>
      <c r="DV290" s="116"/>
      <c r="DW290" s="116"/>
      <c r="DX290" s="116"/>
      <c r="DY290" s="116"/>
      <c r="DZ290" s="116"/>
      <c r="EA290" s="116"/>
      <c r="EB290" s="116"/>
      <c r="EC290" s="116"/>
      <c r="ED290" s="116"/>
      <c r="EE290" s="116"/>
      <c r="EF290" s="116"/>
      <c r="EG290" s="116"/>
      <c r="EH290" s="116"/>
      <c r="EI290" s="116"/>
      <c r="EJ290" s="116"/>
      <c r="EK290" s="116"/>
      <c r="EL290" s="116"/>
      <c r="EM290" s="116"/>
      <c r="EN290" s="116"/>
      <c r="EO290" s="116"/>
      <c r="EP290" s="116"/>
      <c r="EQ290" s="116"/>
      <c r="ER290" s="116"/>
      <c r="ES290" s="116"/>
      <c r="ET290" s="116"/>
      <c r="EU290" s="116"/>
      <c r="EV290" s="116"/>
      <c r="EW290" s="116"/>
      <c r="EX290" s="116"/>
      <c r="EY290" s="116"/>
      <c r="EZ290" s="116"/>
      <c r="FA290" s="116"/>
      <c r="FB290" s="116"/>
      <c r="FC290" s="116"/>
      <c r="FD290" s="116"/>
      <c r="FE290" s="116"/>
      <c r="FF290" s="116"/>
      <c r="FG290" s="116"/>
      <c r="FH290" s="116"/>
      <c r="FI290" s="116"/>
      <c r="FJ290" s="116"/>
      <c r="FK290" s="116"/>
      <c r="FL290" s="116"/>
      <c r="FM290" s="116"/>
      <c r="FN290" s="116"/>
      <c r="FO290" s="116"/>
      <c r="FP290" s="116"/>
      <c r="FQ290" s="116"/>
      <c r="FR290" s="116"/>
      <c r="FS290" s="116"/>
      <c r="FT290" s="116"/>
      <c r="FU290" s="116"/>
      <c r="FV290" s="116"/>
      <c r="FW290" s="116"/>
      <c r="FX290" s="116"/>
      <c r="FY290" s="116"/>
      <c r="FZ290" s="116"/>
      <c r="GA290" s="116"/>
      <c r="GB290" s="116"/>
      <c r="GC290" s="116"/>
      <c r="GD290" s="116"/>
      <c r="GE290" s="116"/>
      <c r="GF290" s="116"/>
      <c r="GG290" s="116"/>
      <c r="GH290" s="116"/>
      <c r="GI290" s="116"/>
      <c r="GJ290" s="116"/>
      <c r="GK290" s="116"/>
      <c r="GL290" s="116"/>
    </row>
    <row r="291" spans="1:194" s="116" customFormat="1" x14ac:dyDescent="0.25">
      <c r="A291" s="129" t="s">
        <v>346</v>
      </c>
      <c r="B291" s="122">
        <v>0</v>
      </c>
      <c r="C291" s="122">
        <v>0</v>
      </c>
      <c r="D291" s="122">
        <v>0</v>
      </c>
      <c r="E291" s="122"/>
      <c r="F291" s="122"/>
      <c r="G291" s="122">
        <v>0</v>
      </c>
      <c r="H291" s="122"/>
      <c r="I291" s="122"/>
      <c r="J291" s="122">
        <v>0</v>
      </c>
      <c r="K291" s="122">
        <v>0</v>
      </c>
      <c r="L291" s="122">
        <v>0</v>
      </c>
      <c r="M291" s="122">
        <v>0</v>
      </c>
      <c r="N291" s="122"/>
      <c r="O291" s="122"/>
      <c r="P291" s="122">
        <v>0</v>
      </c>
      <c r="Q291" s="122"/>
      <c r="R291" s="122"/>
      <c r="S291" s="122">
        <v>0</v>
      </c>
      <c r="T291" s="122"/>
      <c r="U291" s="122"/>
      <c r="V291" s="122">
        <v>0</v>
      </c>
      <c r="W291" s="122"/>
      <c r="X291" s="122"/>
      <c r="Y291" s="122">
        <v>0</v>
      </c>
      <c r="Z291" s="122"/>
      <c r="AA291" s="122"/>
      <c r="AB291" s="122">
        <v>0</v>
      </c>
    </row>
    <row r="292" spans="1:194" s="116" customFormat="1" ht="63" x14ac:dyDescent="0.25">
      <c r="A292" s="126" t="s">
        <v>347</v>
      </c>
      <c r="B292" s="122">
        <v>338652</v>
      </c>
      <c r="C292" s="122">
        <v>338652</v>
      </c>
      <c r="D292" s="122">
        <v>0</v>
      </c>
      <c r="E292" s="122"/>
      <c r="F292" s="122"/>
      <c r="G292" s="122">
        <v>0</v>
      </c>
      <c r="H292" s="122"/>
      <c r="I292" s="122"/>
      <c r="J292" s="122">
        <v>0</v>
      </c>
      <c r="K292" s="122"/>
      <c r="L292" s="122"/>
      <c r="M292" s="122">
        <v>0</v>
      </c>
      <c r="N292" s="122"/>
      <c r="O292" s="122"/>
      <c r="P292" s="122">
        <v>0</v>
      </c>
      <c r="Q292" s="122">
        <v>338652</v>
      </c>
      <c r="R292" s="122">
        <v>338652</v>
      </c>
      <c r="S292" s="122">
        <v>0</v>
      </c>
      <c r="T292" s="122"/>
      <c r="U292" s="122"/>
      <c r="V292" s="122">
        <v>0</v>
      </c>
      <c r="W292" s="122"/>
      <c r="X292" s="122"/>
      <c r="Y292" s="122">
        <v>0</v>
      </c>
      <c r="Z292" s="122"/>
      <c r="AA292" s="122"/>
      <c r="AB292" s="122">
        <v>0</v>
      </c>
    </row>
    <row r="293" spans="1:194" s="116" customFormat="1" x14ac:dyDescent="0.25">
      <c r="A293" s="126" t="s">
        <v>348</v>
      </c>
      <c r="B293" s="122">
        <v>2151</v>
      </c>
      <c r="C293" s="122">
        <v>2151</v>
      </c>
      <c r="D293" s="122">
        <v>0</v>
      </c>
      <c r="E293" s="122"/>
      <c r="F293" s="122"/>
      <c r="G293" s="122">
        <v>0</v>
      </c>
      <c r="H293" s="122"/>
      <c r="I293" s="122"/>
      <c r="J293" s="122">
        <v>0</v>
      </c>
      <c r="K293" s="122">
        <v>2151</v>
      </c>
      <c r="L293" s="122">
        <v>2151</v>
      </c>
      <c r="M293" s="122">
        <v>0</v>
      </c>
      <c r="N293" s="122"/>
      <c r="O293" s="122"/>
      <c r="P293" s="122">
        <v>0</v>
      </c>
      <c r="Q293" s="122"/>
      <c r="R293" s="122"/>
      <c r="S293" s="122">
        <v>0</v>
      </c>
      <c r="T293" s="122"/>
      <c r="U293" s="122"/>
      <c r="V293" s="122">
        <v>0</v>
      </c>
      <c r="W293" s="122"/>
      <c r="X293" s="122"/>
      <c r="Y293" s="122">
        <v>0</v>
      </c>
      <c r="Z293" s="122"/>
      <c r="AA293" s="122"/>
      <c r="AB293" s="122">
        <v>0</v>
      </c>
    </row>
    <row r="294" spans="1:194" s="116" customFormat="1" x14ac:dyDescent="0.25">
      <c r="A294" s="129" t="s">
        <v>349</v>
      </c>
      <c r="B294" s="122">
        <v>5000</v>
      </c>
      <c r="C294" s="122">
        <v>5000</v>
      </c>
      <c r="D294" s="122">
        <v>0</v>
      </c>
      <c r="E294" s="122"/>
      <c r="F294" s="122"/>
      <c r="G294" s="122">
        <v>0</v>
      </c>
      <c r="H294" s="122"/>
      <c r="I294" s="122"/>
      <c r="J294" s="122">
        <v>0</v>
      </c>
      <c r="K294" s="122"/>
      <c r="L294" s="122"/>
      <c r="M294" s="122">
        <v>0</v>
      </c>
      <c r="N294" s="122"/>
      <c r="O294" s="122"/>
      <c r="P294" s="122">
        <v>0</v>
      </c>
      <c r="Q294" s="122"/>
      <c r="R294" s="122"/>
      <c r="S294" s="122">
        <v>0</v>
      </c>
      <c r="T294" s="122"/>
      <c r="U294" s="122"/>
      <c r="V294" s="122">
        <v>0</v>
      </c>
      <c r="W294" s="122"/>
      <c r="X294" s="122"/>
      <c r="Y294" s="122">
        <v>0</v>
      </c>
      <c r="Z294" s="122">
        <v>5000</v>
      </c>
      <c r="AA294" s="122">
        <v>5000</v>
      </c>
      <c r="AB294" s="122">
        <v>0</v>
      </c>
    </row>
    <row r="295" spans="1:194" s="116" customFormat="1" x14ac:dyDescent="0.25">
      <c r="A295" s="114" t="s">
        <v>283</v>
      </c>
      <c r="B295" s="115">
        <v>220000</v>
      </c>
      <c r="C295" s="115">
        <v>214149</v>
      </c>
      <c r="D295" s="115">
        <v>-5851</v>
      </c>
      <c r="E295" s="115">
        <v>0</v>
      </c>
      <c r="F295" s="115">
        <v>0</v>
      </c>
      <c r="G295" s="115">
        <v>0</v>
      </c>
      <c r="H295" s="115">
        <v>0</v>
      </c>
      <c r="I295" s="115">
        <v>0</v>
      </c>
      <c r="J295" s="115">
        <v>0</v>
      </c>
      <c r="K295" s="115">
        <v>120000</v>
      </c>
      <c r="L295" s="115">
        <v>114149</v>
      </c>
      <c r="M295" s="115">
        <v>-5851</v>
      </c>
      <c r="N295" s="115">
        <v>0</v>
      </c>
      <c r="O295" s="115">
        <v>0</v>
      </c>
      <c r="P295" s="115">
        <v>0</v>
      </c>
      <c r="Q295" s="115">
        <v>0</v>
      </c>
      <c r="R295" s="115">
        <v>0</v>
      </c>
      <c r="S295" s="115">
        <v>0</v>
      </c>
      <c r="T295" s="115">
        <v>0</v>
      </c>
      <c r="U295" s="115">
        <v>0</v>
      </c>
      <c r="V295" s="115">
        <v>0</v>
      </c>
      <c r="W295" s="115">
        <v>0</v>
      </c>
      <c r="X295" s="115">
        <v>0</v>
      </c>
      <c r="Y295" s="115">
        <v>0</v>
      </c>
      <c r="Z295" s="115">
        <v>100000</v>
      </c>
      <c r="AA295" s="115">
        <v>100000</v>
      </c>
      <c r="AB295" s="115">
        <v>0</v>
      </c>
    </row>
    <row r="296" spans="1:194" s="116" customFormat="1" x14ac:dyDescent="0.25">
      <c r="A296" s="126" t="s">
        <v>350</v>
      </c>
      <c r="B296" s="122">
        <v>60000</v>
      </c>
      <c r="C296" s="122">
        <v>60000</v>
      </c>
      <c r="D296" s="122">
        <v>0</v>
      </c>
      <c r="E296" s="122"/>
      <c r="F296" s="122"/>
      <c r="G296" s="122">
        <v>0</v>
      </c>
      <c r="H296" s="122"/>
      <c r="I296" s="122"/>
      <c r="J296" s="122">
        <v>0</v>
      </c>
      <c r="K296" s="122">
        <v>60000</v>
      </c>
      <c r="L296" s="122">
        <v>60000</v>
      </c>
      <c r="M296" s="122">
        <v>0</v>
      </c>
      <c r="N296" s="122"/>
      <c r="O296" s="122"/>
      <c r="P296" s="122">
        <v>0</v>
      </c>
      <c r="Q296" s="122"/>
      <c r="R296" s="122"/>
      <c r="S296" s="122">
        <v>0</v>
      </c>
      <c r="T296" s="122"/>
      <c r="U296" s="122"/>
      <c r="V296" s="122">
        <v>0</v>
      </c>
      <c r="W296" s="122"/>
      <c r="X296" s="122"/>
      <c r="Y296" s="122">
        <v>0</v>
      </c>
      <c r="Z296" s="122"/>
      <c r="AA296" s="122"/>
      <c r="AB296" s="122">
        <v>0</v>
      </c>
    </row>
    <row r="297" spans="1:194" s="116" customFormat="1" x14ac:dyDescent="0.25">
      <c r="A297" s="126" t="s">
        <v>351</v>
      </c>
      <c r="B297" s="122">
        <v>25000</v>
      </c>
      <c r="C297" s="122">
        <v>25000</v>
      </c>
      <c r="D297" s="122">
        <v>0</v>
      </c>
      <c r="E297" s="122"/>
      <c r="F297" s="122"/>
      <c r="G297" s="122">
        <v>0</v>
      </c>
      <c r="H297" s="122"/>
      <c r="I297" s="122"/>
      <c r="J297" s="122">
        <v>0</v>
      </c>
      <c r="K297" s="122">
        <v>25000</v>
      </c>
      <c r="L297" s="122">
        <v>25000</v>
      </c>
      <c r="M297" s="122">
        <v>0</v>
      </c>
      <c r="N297" s="122"/>
      <c r="O297" s="122"/>
      <c r="P297" s="122">
        <v>0</v>
      </c>
      <c r="Q297" s="122"/>
      <c r="R297" s="122"/>
      <c r="S297" s="122">
        <v>0</v>
      </c>
      <c r="T297" s="122"/>
      <c r="U297" s="122"/>
      <c r="V297" s="122">
        <v>0</v>
      </c>
      <c r="W297" s="122"/>
      <c r="X297" s="122"/>
      <c r="Y297" s="122">
        <v>0</v>
      </c>
      <c r="Z297" s="122"/>
      <c r="AA297" s="122"/>
      <c r="AB297" s="122">
        <v>0</v>
      </c>
    </row>
    <row r="298" spans="1:194" s="116" customFormat="1" x14ac:dyDescent="0.25">
      <c r="A298" s="126" t="s">
        <v>352</v>
      </c>
      <c r="B298" s="122">
        <v>20000</v>
      </c>
      <c r="C298" s="122">
        <v>14149</v>
      </c>
      <c r="D298" s="122">
        <v>-5851</v>
      </c>
      <c r="E298" s="122"/>
      <c r="F298" s="122"/>
      <c r="G298" s="122">
        <v>0</v>
      </c>
      <c r="H298" s="122"/>
      <c r="I298" s="122"/>
      <c r="J298" s="122">
        <v>0</v>
      </c>
      <c r="K298" s="122">
        <v>20000</v>
      </c>
      <c r="L298" s="122">
        <v>14149</v>
      </c>
      <c r="M298" s="122">
        <v>-5851</v>
      </c>
      <c r="N298" s="122"/>
      <c r="O298" s="122"/>
      <c r="P298" s="122">
        <v>0</v>
      </c>
      <c r="Q298" s="122"/>
      <c r="R298" s="122"/>
      <c r="S298" s="122">
        <v>0</v>
      </c>
      <c r="T298" s="122"/>
      <c r="U298" s="122"/>
      <c r="V298" s="122">
        <v>0</v>
      </c>
      <c r="W298" s="122"/>
      <c r="X298" s="122"/>
      <c r="Y298" s="122">
        <v>0</v>
      </c>
      <c r="Z298" s="122"/>
      <c r="AA298" s="122"/>
      <c r="AB298" s="122">
        <v>0</v>
      </c>
    </row>
    <row r="299" spans="1:194" s="116" customFormat="1" ht="31.5" x14ac:dyDescent="0.25">
      <c r="A299" s="126" t="s">
        <v>353</v>
      </c>
      <c r="B299" s="122">
        <v>15000</v>
      </c>
      <c r="C299" s="122">
        <v>15000</v>
      </c>
      <c r="D299" s="122">
        <v>0</v>
      </c>
      <c r="E299" s="122"/>
      <c r="F299" s="122"/>
      <c r="G299" s="122">
        <v>0</v>
      </c>
      <c r="H299" s="122"/>
      <c r="I299" s="122"/>
      <c r="J299" s="122">
        <v>0</v>
      </c>
      <c r="K299" s="122">
        <v>15000</v>
      </c>
      <c r="L299" s="122">
        <v>15000</v>
      </c>
      <c r="M299" s="122">
        <v>0</v>
      </c>
      <c r="N299" s="122"/>
      <c r="O299" s="122"/>
      <c r="P299" s="122">
        <v>0</v>
      </c>
      <c r="Q299" s="122"/>
      <c r="R299" s="122"/>
      <c r="S299" s="122">
        <v>0</v>
      </c>
      <c r="T299" s="122"/>
      <c r="U299" s="122"/>
      <c r="V299" s="122">
        <v>0</v>
      </c>
      <c r="W299" s="122"/>
      <c r="X299" s="122"/>
      <c r="Y299" s="122">
        <v>0</v>
      </c>
      <c r="Z299" s="122"/>
      <c r="AA299" s="122"/>
      <c r="AB299" s="122">
        <v>0</v>
      </c>
    </row>
    <row r="300" spans="1:194" s="116" customFormat="1" ht="31.5" x14ac:dyDescent="0.25">
      <c r="A300" s="121" t="s">
        <v>354</v>
      </c>
      <c r="B300" s="122">
        <v>100000</v>
      </c>
      <c r="C300" s="122">
        <v>100000</v>
      </c>
      <c r="D300" s="122">
        <v>0</v>
      </c>
      <c r="E300" s="122"/>
      <c r="F300" s="122"/>
      <c r="G300" s="122">
        <v>0</v>
      </c>
      <c r="H300" s="122"/>
      <c r="I300" s="122"/>
      <c r="J300" s="122">
        <v>0</v>
      </c>
      <c r="K300" s="122"/>
      <c r="L300" s="122"/>
      <c r="M300" s="122">
        <v>0</v>
      </c>
      <c r="N300" s="122"/>
      <c r="O300" s="122"/>
      <c r="P300" s="122">
        <v>0</v>
      </c>
      <c r="Q300" s="122"/>
      <c r="R300" s="122"/>
      <c r="S300" s="122">
        <v>0</v>
      </c>
      <c r="T300" s="122"/>
      <c r="U300" s="122"/>
      <c r="V300" s="122">
        <v>0</v>
      </c>
      <c r="W300" s="122"/>
      <c r="X300" s="122"/>
      <c r="Y300" s="122">
        <v>0</v>
      </c>
      <c r="Z300" s="122">
        <v>100000</v>
      </c>
      <c r="AA300" s="122">
        <v>100000</v>
      </c>
      <c r="AB300" s="122">
        <v>0</v>
      </c>
    </row>
    <row r="301" spans="1:194" s="116" customFormat="1" x14ac:dyDescent="0.25">
      <c r="A301" s="114" t="s">
        <v>307</v>
      </c>
      <c r="B301" s="115">
        <v>36414</v>
      </c>
      <c r="C301" s="115">
        <v>36414</v>
      </c>
      <c r="D301" s="115">
        <v>0</v>
      </c>
      <c r="E301" s="115">
        <v>0</v>
      </c>
      <c r="F301" s="115">
        <v>0</v>
      </c>
      <c r="G301" s="115">
        <v>0</v>
      </c>
      <c r="H301" s="115">
        <v>0</v>
      </c>
      <c r="I301" s="115">
        <v>0</v>
      </c>
      <c r="J301" s="115">
        <v>0</v>
      </c>
      <c r="K301" s="115">
        <v>36414</v>
      </c>
      <c r="L301" s="115">
        <v>36414</v>
      </c>
      <c r="M301" s="115">
        <v>0</v>
      </c>
      <c r="N301" s="115">
        <v>0</v>
      </c>
      <c r="O301" s="115">
        <v>0</v>
      </c>
      <c r="P301" s="115">
        <v>0</v>
      </c>
      <c r="Q301" s="115">
        <v>0</v>
      </c>
      <c r="R301" s="115">
        <v>0</v>
      </c>
      <c r="S301" s="115">
        <v>0</v>
      </c>
      <c r="T301" s="115">
        <v>0</v>
      </c>
      <c r="U301" s="115">
        <v>0</v>
      </c>
      <c r="V301" s="115">
        <v>0</v>
      </c>
      <c r="W301" s="115">
        <v>0</v>
      </c>
      <c r="X301" s="115">
        <v>0</v>
      </c>
      <c r="Y301" s="115">
        <v>0</v>
      </c>
      <c r="Z301" s="115">
        <v>0</v>
      </c>
      <c r="AA301" s="115">
        <v>0</v>
      </c>
      <c r="AB301" s="115">
        <v>0</v>
      </c>
    </row>
    <row r="302" spans="1:194" s="116" customFormat="1" ht="47.25" x14ac:dyDescent="0.25">
      <c r="A302" s="126" t="s">
        <v>355</v>
      </c>
      <c r="B302" s="122">
        <v>16160</v>
      </c>
      <c r="C302" s="122">
        <v>16160</v>
      </c>
      <c r="D302" s="122">
        <v>0</v>
      </c>
      <c r="E302" s="122"/>
      <c r="F302" s="122"/>
      <c r="G302" s="122">
        <v>0</v>
      </c>
      <c r="H302" s="122"/>
      <c r="I302" s="122"/>
      <c r="J302" s="122">
        <v>0</v>
      </c>
      <c r="K302" s="122">
        <v>16160</v>
      </c>
      <c r="L302" s="122">
        <v>16160</v>
      </c>
      <c r="M302" s="122">
        <v>0</v>
      </c>
      <c r="N302" s="122"/>
      <c r="O302" s="122"/>
      <c r="P302" s="122">
        <v>0</v>
      </c>
      <c r="Q302" s="122"/>
      <c r="R302" s="122"/>
      <c r="S302" s="122">
        <v>0</v>
      </c>
      <c r="T302" s="122"/>
      <c r="U302" s="122"/>
      <c r="V302" s="122">
        <v>0</v>
      </c>
      <c r="W302" s="122"/>
      <c r="X302" s="122"/>
      <c r="Y302" s="122">
        <v>0</v>
      </c>
      <c r="Z302" s="122"/>
      <c r="AA302" s="122"/>
      <c r="AB302" s="122">
        <v>0</v>
      </c>
    </row>
    <row r="303" spans="1:194" s="116" customFormat="1" ht="47.25" x14ac:dyDescent="0.25">
      <c r="A303" s="126" t="s">
        <v>356</v>
      </c>
      <c r="B303" s="122">
        <v>12216</v>
      </c>
      <c r="C303" s="122">
        <v>12216</v>
      </c>
      <c r="D303" s="122">
        <v>0</v>
      </c>
      <c r="E303" s="122"/>
      <c r="F303" s="122"/>
      <c r="G303" s="122">
        <v>0</v>
      </c>
      <c r="H303" s="122"/>
      <c r="I303" s="122"/>
      <c r="J303" s="122">
        <v>0</v>
      </c>
      <c r="K303" s="122">
        <v>12216</v>
      </c>
      <c r="L303" s="122">
        <v>12216</v>
      </c>
      <c r="M303" s="122">
        <v>0</v>
      </c>
      <c r="N303" s="122"/>
      <c r="O303" s="122"/>
      <c r="P303" s="122">
        <v>0</v>
      </c>
      <c r="Q303" s="122"/>
      <c r="R303" s="122"/>
      <c r="S303" s="122">
        <v>0</v>
      </c>
      <c r="T303" s="122"/>
      <c r="U303" s="122"/>
      <c r="V303" s="122">
        <v>0</v>
      </c>
      <c r="W303" s="122"/>
      <c r="X303" s="122"/>
      <c r="Y303" s="122">
        <v>0</v>
      </c>
      <c r="Z303" s="122"/>
      <c r="AA303" s="122"/>
      <c r="AB303" s="122">
        <v>0</v>
      </c>
    </row>
    <row r="304" spans="1:194" s="116" customFormat="1" x14ac:dyDescent="0.25">
      <c r="A304" s="126" t="s">
        <v>357</v>
      </c>
      <c r="B304" s="122">
        <v>3438</v>
      </c>
      <c r="C304" s="122">
        <v>3438</v>
      </c>
      <c r="D304" s="122">
        <v>0</v>
      </c>
      <c r="E304" s="122"/>
      <c r="F304" s="122"/>
      <c r="G304" s="122">
        <v>0</v>
      </c>
      <c r="H304" s="122"/>
      <c r="I304" s="122"/>
      <c r="J304" s="122">
        <v>0</v>
      </c>
      <c r="K304" s="122">
        <v>3438</v>
      </c>
      <c r="L304" s="122">
        <v>3438</v>
      </c>
      <c r="M304" s="122">
        <v>0</v>
      </c>
      <c r="N304" s="122"/>
      <c r="O304" s="122"/>
      <c r="P304" s="122">
        <v>0</v>
      </c>
      <c r="Q304" s="122"/>
      <c r="R304" s="122"/>
      <c r="S304" s="122">
        <v>0</v>
      </c>
      <c r="T304" s="122"/>
      <c r="U304" s="122"/>
      <c r="V304" s="122">
        <v>0</v>
      </c>
      <c r="W304" s="122"/>
      <c r="X304" s="122"/>
      <c r="Y304" s="122">
        <v>0</v>
      </c>
      <c r="Z304" s="122"/>
      <c r="AA304" s="122"/>
      <c r="AB304" s="122">
        <v>0</v>
      </c>
    </row>
    <row r="305" spans="1:28" s="116" customFormat="1" x14ac:dyDescent="0.25">
      <c r="A305" s="126" t="s">
        <v>358</v>
      </c>
      <c r="B305" s="122">
        <v>0</v>
      </c>
      <c r="C305" s="122">
        <v>0</v>
      </c>
      <c r="D305" s="122">
        <v>0</v>
      </c>
      <c r="E305" s="122"/>
      <c r="F305" s="122"/>
      <c r="G305" s="122">
        <v>0</v>
      </c>
      <c r="H305" s="122"/>
      <c r="I305" s="122"/>
      <c r="J305" s="122">
        <v>0</v>
      </c>
      <c r="K305" s="122">
        <v>0</v>
      </c>
      <c r="L305" s="122">
        <v>0</v>
      </c>
      <c r="M305" s="122">
        <v>0</v>
      </c>
      <c r="N305" s="122"/>
      <c r="O305" s="122"/>
      <c r="P305" s="122">
        <v>0</v>
      </c>
      <c r="Q305" s="122"/>
      <c r="R305" s="122"/>
      <c r="S305" s="122">
        <v>0</v>
      </c>
      <c r="T305" s="122"/>
      <c r="U305" s="122"/>
      <c r="V305" s="122">
        <v>0</v>
      </c>
      <c r="W305" s="122"/>
      <c r="X305" s="122"/>
      <c r="Y305" s="122">
        <v>0</v>
      </c>
      <c r="Z305" s="122"/>
      <c r="AA305" s="122"/>
      <c r="AB305" s="122">
        <v>0</v>
      </c>
    </row>
    <row r="306" spans="1:28" s="116" customFormat="1" x14ac:dyDescent="0.25">
      <c r="A306" s="126" t="s">
        <v>359</v>
      </c>
      <c r="B306" s="122">
        <v>1700</v>
      </c>
      <c r="C306" s="122">
        <v>1700</v>
      </c>
      <c r="D306" s="122">
        <v>0</v>
      </c>
      <c r="E306" s="122"/>
      <c r="F306" s="122"/>
      <c r="G306" s="122">
        <v>0</v>
      </c>
      <c r="H306" s="122"/>
      <c r="I306" s="122"/>
      <c r="J306" s="122">
        <v>0</v>
      </c>
      <c r="K306" s="122">
        <v>1700</v>
      </c>
      <c r="L306" s="122">
        <v>1700</v>
      </c>
      <c r="M306" s="122">
        <v>0</v>
      </c>
      <c r="N306" s="122"/>
      <c r="O306" s="122"/>
      <c r="P306" s="122">
        <v>0</v>
      </c>
      <c r="Q306" s="122"/>
      <c r="R306" s="122"/>
      <c r="S306" s="122">
        <v>0</v>
      </c>
      <c r="T306" s="122"/>
      <c r="U306" s="122"/>
      <c r="V306" s="122">
        <v>0</v>
      </c>
      <c r="W306" s="122"/>
      <c r="X306" s="122"/>
      <c r="Y306" s="122">
        <v>0</v>
      </c>
      <c r="Z306" s="122"/>
      <c r="AA306" s="122"/>
      <c r="AB306" s="122">
        <v>0</v>
      </c>
    </row>
    <row r="307" spans="1:28" s="116" customFormat="1" x14ac:dyDescent="0.25">
      <c r="A307" s="126" t="s">
        <v>360</v>
      </c>
      <c r="B307" s="122">
        <v>1200</v>
      </c>
      <c r="C307" s="122">
        <v>1200</v>
      </c>
      <c r="D307" s="122">
        <v>0</v>
      </c>
      <c r="E307" s="122"/>
      <c r="F307" s="122"/>
      <c r="G307" s="122">
        <v>0</v>
      </c>
      <c r="H307" s="122"/>
      <c r="I307" s="122"/>
      <c r="J307" s="122">
        <v>0</v>
      </c>
      <c r="K307" s="122">
        <v>1200</v>
      </c>
      <c r="L307" s="122">
        <v>1200</v>
      </c>
      <c r="M307" s="122">
        <v>0</v>
      </c>
      <c r="N307" s="122"/>
      <c r="O307" s="122"/>
      <c r="P307" s="122">
        <v>0</v>
      </c>
      <c r="Q307" s="122"/>
      <c r="R307" s="122"/>
      <c r="S307" s="122">
        <v>0</v>
      </c>
      <c r="T307" s="122"/>
      <c r="U307" s="122"/>
      <c r="V307" s="122">
        <v>0</v>
      </c>
      <c r="W307" s="122"/>
      <c r="X307" s="122"/>
      <c r="Y307" s="122">
        <v>0</v>
      </c>
      <c r="Z307" s="122"/>
      <c r="AA307" s="122"/>
      <c r="AB307" s="122">
        <v>0</v>
      </c>
    </row>
    <row r="308" spans="1:28" s="116" customFormat="1" x14ac:dyDescent="0.25">
      <c r="A308" s="126" t="s">
        <v>361</v>
      </c>
      <c r="B308" s="122">
        <v>1700</v>
      </c>
      <c r="C308" s="122">
        <v>1700</v>
      </c>
      <c r="D308" s="122">
        <v>0</v>
      </c>
      <c r="E308" s="122"/>
      <c r="F308" s="122"/>
      <c r="G308" s="122">
        <v>0</v>
      </c>
      <c r="H308" s="122"/>
      <c r="I308" s="122"/>
      <c r="J308" s="122">
        <v>0</v>
      </c>
      <c r="K308" s="122">
        <v>1700</v>
      </c>
      <c r="L308" s="122">
        <v>1700</v>
      </c>
      <c r="M308" s="122">
        <v>0</v>
      </c>
      <c r="N308" s="122"/>
      <c r="O308" s="122"/>
      <c r="P308" s="122">
        <v>0</v>
      </c>
      <c r="Q308" s="122"/>
      <c r="R308" s="122"/>
      <c r="S308" s="122">
        <v>0</v>
      </c>
      <c r="T308" s="122"/>
      <c r="U308" s="122"/>
      <c r="V308" s="122">
        <v>0</v>
      </c>
      <c r="W308" s="122"/>
      <c r="X308" s="122"/>
      <c r="Y308" s="122">
        <v>0</v>
      </c>
      <c r="Z308" s="122"/>
      <c r="AA308" s="122"/>
      <c r="AB308" s="122">
        <v>0</v>
      </c>
    </row>
    <row r="309" spans="1:28" s="116" customFormat="1" x14ac:dyDescent="0.25">
      <c r="A309" s="114" t="s">
        <v>289</v>
      </c>
      <c r="B309" s="115">
        <v>13873826</v>
      </c>
      <c r="C309" s="115">
        <v>13931780</v>
      </c>
      <c r="D309" s="115">
        <v>57954</v>
      </c>
      <c r="E309" s="115">
        <v>757300</v>
      </c>
      <c r="F309" s="115">
        <v>937300</v>
      </c>
      <c r="G309" s="115">
        <v>180000</v>
      </c>
      <c r="H309" s="115">
        <v>13320</v>
      </c>
      <c r="I309" s="115">
        <v>13320</v>
      </c>
      <c r="J309" s="115">
        <v>0</v>
      </c>
      <c r="K309" s="115">
        <v>751092</v>
      </c>
      <c r="L309" s="115">
        <v>629046</v>
      </c>
      <c r="M309" s="115">
        <v>-122046</v>
      </c>
      <c r="N309" s="115">
        <v>0</v>
      </c>
      <c r="O309" s="115">
        <v>0</v>
      </c>
      <c r="P309" s="115">
        <v>0</v>
      </c>
      <c r="Q309" s="115">
        <v>0</v>
      </c>
      <c r="R309" s="115">
        <v>0</v>
      </c>
      <c r="S309" s="115">
        <v>0</v>
      </c>
      <c r="T309" s="115">
        <v>9997</v>
      </c>
      <c r="U309" s="115">
        <v>9997</v>
      </c>
      <c r="V309" s="115">
        <v>0</v>
      </c>
      <c r="W309" s="115">
        <v>1410064</v>
      </c>
      <c r="X309" s="115">
        <v>1410064</v>
      </c>
      <c r="Y309" s="115">
        <v>0</v>
      </c>
      <c r="Z309" s="115">
        <v>10932053</v>
      </c>
      <c r="AA309" s="115">
        <v>10932053</v>
      </c>
      <c r="AB309" s="115">
        <v>0</v>
      </c>
    </row>
    <row r="310" spans="1:28" s="116" customFormat="1" x14ac:dyDescent="0.25">
      <c r="A310" s="126" t="s">
        <v>362</v>
      </c>
      <c r="B310" s="122">
        <v>82245</v>
      </c>
      <c r="C310" s="122">
        <v>82245</v>
      </c>
      <c r="D310" s="122">
        <v>0</v>
      </c>
      <c r="E310" s="122"/>
      <c r="F310" s="122"/>
      <c r="G310" s="122">
        <v>0</v>
      </c>
      <c r="H310" s="122"/>
      <c r="I310" s="122"/>
      <c r="J310" s="122">
        <v>0</v>
      </c>
      <c r="K310" s="122">
        <v>82245</v>
      </c>
      <c r="L310" s="122">
        <v>82245</v>
      </c>
      <c r="M310" s="122">
        <v>0</v>
      </c>
      <c r="N310" s="122"/>
      <c r="O310" s="122"/>
      <c r="P310" s="122">
        <v>0</v>
      </c>
      <c r="Q310" s="122"/>
      <c r="R310" s="122"/>
      <c r="S310" s="122">
        <v>0</v>
      </c>
      <c r="T310" s="122"/>
      <c r="U310" s="122"/>
      <c r="V310" s="122">
        <v>0</v>
      </c>
      <c r="W310" s="122"/>
      <c r="X310" s="122"/>
      <c r="Y310" s="122">
        <v>0</v>
      </c>
      <c r="Z310" s="122"/>
      <c r="AA310" s="122"/>
      <c r="AB310" s="122">
        <v>0</v>
      </c>
    </row>
    <row r="311" spans="1:28" s="116" customFormat="1" x14ac:dyDescent="0.25">
      <c r="A311" s="126" t="s">
        <v>363</v>
      </c>
      <c r="B311" s="122">
        <v>9996</v>
      </c>
      <c r="C311" s="122">
        <v>9996</v>
      </c>
      <c r="D311" s="122">
        <v>0</v>
      </c>
      <c r="E311" s="122"/>
      <c r="F311" s="122"/>
      <c r="G311" s="122">
        <v>0</v>
      </c>
      <c r="H311" s="122"/>
      <c r="I311" s="122"/>
      <c r="J311" s="122">
        <v>0</v>
      </c>
      <c r="K311" s="122"/>
      <c r="L311" s="122"/>
      <c r="M311" s="122">
        <v>0</v>
      </c>
      <c r="N311" s="122"/>
      <c r="O311" s="122"/>
      <c r="P311" s="122">
        <v>0</v>
      </c>
      <c r="Q311" s="122"/>
      <c r="R311" s="122"/>
      <c r="S311" s="122">
        <v>0</v>
      </c>
      <c r="T311" s="122">
        <v>4998</v>
      </c>
      <c r="U311" s="122">
        <v>4998</v>
      </c>
      <c r="V311" s="122">
        <v>0</v>
      </c>
      <c r="W311" s="122"/>
      <c r="X311" s="122"/>
      <c r="Y311" s="122">
        <v>0</v>
      </c>
      <c r="Z311" s="122">
        <v>4998</v>
      </c>
      <c r="AA311" s="122">
        <v>4998</v>
      </c>
      <c r="AB311" s="122">
        <v>0</v>
      </c>
    </row>
    <row r="312" spans="1:28" s="116" customFormat="1" x14ac:dyDescent="0.25">
      <c r="A312" s="129" t="s">
        <v>364</v>
      </c>
      <c r="B312" s="122">
        <v>52356</v>
      </c>
      <c r="C312" s="122">
        <v>52356</v>
      </c>
      <c r="D312" s="122">
        <v>0</v>
      </c>
      <c r="E312" s="122"/>
      <c r="F312" s="122"/>
      <c r="G312" s="122">
        <v>0</v>
      </c>
      <c r="H312" s="122"/>
      <c r="I312" s="122"/>
      <c r="J312" s="122">
        <v>0</v>
      </c>
      <c r="K312" s="122">
        <v>52356</v>
      </c>
      <c r="L312" s="122">
        <v>52356</v>
      </c>
      <c r="M312" s="122">
        <v>0</v>
      </c>
      <c r="N312" s="122"/>
      <c r="O312" s="122"/>
      <c r="P312" s="122">
        <v>0</v>
      </c>
      <c r="Q312" s="122"/>
      <c r="R312" s="122"/>
      <c r="S312" s="122">
        <v>0</v>
      </c>
      <c r="T312" s="122"/>
      <c r="U312" s="122"/>
      <c r="V312" s="122">
        <v>0</v>
      </c>
      <c r="W312" s="122"/>
      <c r="X312" s="122"/>
      <c r="Y312" s="122">
        <v>0</v>
      </c>
      <c r="Z312" s="122"/>
      <c r="AA312" s="122"/>
      <c r="AB312" s="122">
        <v>0</v>
      </c>
    </row>
    <row r="313" spans="1:28" s="116" customFormat="1" ht="31.5" x14ac:dyDescent="0.25">
      <c r="A313" s="129" t="s">
        <v>365</v>
      </c>
      <c r="B313" s="122">
        <v>13884</v>
      </c>
      <c r="C313" s="122">
        <v>13884</v>
      </c>
      <c r="D313" s="122">
        <v>0</v>
      </c>
      <c r="E313" s="122"/>
      <c r="F313" s="122"/>
      <c r="G313" s="122">
        <v>0</v>
      </c>
      <c r="H313" s="122"/>
      <c r="I313" s="122"/>
      <c r="J313" s="122">
        <v>0</v>
      </c>
      <c r="K313" s="122">
        <v>13884</v>
      </c>
      <c r="L313" s="122">
        <v>13884</v>
      </c>
      <c r="M313" s="122">
        <v>0</v>
      </c>
      <c r="N313" s="122"/>
      <c r="O313" s="122"/>
      <c r="P313" s="122">
        <v>0</v>
      </c>
      <c r="Q313" s="122"/>
      <c r="R313" s="122"/>
      <c r="S313" s="122">
        <v>0</v>
      </c>
      <c r="T313" s="122"/>
      <c r="U313" s="122"/>
      <c r="V313" s="122">
        <v>0</v>
      </c>
      <c r="W313" s="122"/>
      <c r="X313" s="122"/>
      <c r="Y313" s="122">
        <v>0</v>
      </c>
      <c r="Z313" s="122"/>
      <c r="AA313" s="122"/>
      <c r="AB313" s="122">
        <v>0</v>
      </c>
    </row>
    <row r="314" spans="1:28" s="116" customFormat="1" ht="47.25" x14ac:dyDescent="0.25">
      <c r="A314" s="126" t="s">
        <v>366</v>
      </c>
      <c r="B314" s="122">
        <v>7154</v>
      </c>
      <c r="C314" s="122">
        <v>7154</v>
      </c>
      <c r="D314" s="122">
        <v>0</v>
      </c>
      <c r="E314" s="122"/>
      <c r="F314" s="122"/>
      <c r="G314" s="122">
        <v>0</v>
      </c>
      <c r="H314" s="122"/>
      <c r="I314" s="122"/>
      <c r="J314" s="122">
        <v>0</v>
      </c>
      <c r="K314" s="122">
        <v>2155</v>
      </c>
      <c r="L314" s="122">
        <v>2155</v>
      </c>
      <c r="M314" s="122">
        <v>0</v>
      </c>
      <c r="N314" s="122"/>
      <c r="O314" s="122"/>
      <c r="P314" s="122">
        <v>0</v>
      </c>
      <c r="Q314" s="122"/>
      <c r="R314" s="122"/>
      <c r="S314" s="122">
        <v>0</v>
      </c>
      <c r="T314" s="122">
        <v>4999</v>
      </c>
      <c r="U314" s="122">
        <v>4999</v>
      </c>
      <c r="V314" s="122">
        <v>0</v>
      </c>
      <c r="W314" s="122"/>
      <c r="X314" s="122"/>
      <c r="Y314" s="122">
        <v>0</v>
      </c>
      <c r="Z314" s="122"/>
      <c r="AA314" s="122"/>
      <c r="AB314" s="122">
        <v>0</v>
      </c>
    </row>
    <row r="315" spans="1:28" s="116" customFormat="1" ht="31.5" x14ac:dyDescent="0.25">
      <c r="A315" s="118" t="s">
        <v>367</v>
      </c>
      <c r="B315" s="122">
        <v>35160</v>
      </c>
      <c r="C315" s="122">
        <v>35160</v>
      </c>
      <c r="D315" s="122">
        <v>0</v>
      </c>
      <c r="E315" s="122"/>
      <c r="F315" s="122"/>
      <c r="G315" s="122">
        <v>0</v>
      </c>
      <c r="H315" s="122"/>
      <c r="I315" s="122"/>
      <c r="J315" s="122">
        <v>0</v>
      </c>
      <c r="K315" s="122"/>
      <c r="L315" s="122"/>
      <c r="M315" s="122">
        <v>0</v>
      </c>
      <c r="N315" s="122"/>
      <c r="O315" s="122"/>
      <c r="P315" s="122">
        <v>0</v>
      </c>
      <c r="Q315" s="122"/>
      <c r="R315" s="122"/>
      <c r="S315" s="122">
        <v>0</v>
      </c>
      <c r="T315" s="122"/>
      <c r="U315" s="122"/>
      <c r="V315" s="122">
        <v>0</v>
      </c>
      <c r="W315" s="122"/>
      <c r="X315" s="122"/>
      <c r="Y315" s="122">
        <v>0</v>
      </c>
      <c r="Z315" s="122">
        <v>35160</v>
      </c>
      <c r="AA315" s="122">
        <v>35160</v>
      </c>
      <c r="AB315" s="122">
        <v>0</v>
      </c>
    </row>
    <row r="316" spans="1:28" s="116" customFormat="1" x14ac:dyDescent="0.25">
      <c r="A316" s="121" t="s">
        <v>368</v>
      </c>
      <c r="B316" s="122">
        <v>69000</v>
      </c>
      <c r="C316" s="122">
        <v>69000</v>
      </c>
      <c r="D316" s="122">
        <v>0</v>
      </c>
      <c r="E316" s="122"/>
      <c r="F316" s="122"/>
      <c r="G316" s="122">
        <v>0</v>
      </c>
      <c r="H316" s="122"/>
      <c r="I316" s="122"/>
      <c r="J316" s="122">
        <v>0</v>
      </c>
      <c r="K316" s="122">
        <v>9000</v>
      </c>
      <c r="L316" s="122">
        <v>9000</v>
      </c>
      <c r="M316" s="122">
        <v>0</v>
      </c>
      <c r="N316" s="122"/>
      <c r="O316" s="122"/>
      <c r="P316" s="122">
        <v>0</v>
      </c>
      <c r="Q316" s="122"/>
      <c r="R316" s="122"/>
      <c r="S316" s="122">
        <v>0</v>
      </c>
      <c r="T316" s="122"/>
      <c r="U316" s="122"/>
      <c r="V316" s="122">
        <v>0</v>
      </c>
      <c r="W316" s="122"/>
      <c r="X316" s="122"/>
      <c r="Y316" s="122">
        <v>0</v>
      </c>
      <c r="Z316" s="122">
        <v>60000</v>
      </c>
      <c r="AA316" s="122">
        <v>60000</v>
      </c>
      <c r="AB316" s="122">
        <v>0</v>
      </c>
    </row>
    <row r="317" spans="1:28" s="116" customFormat="1" ht="31.5" x14ac:dyDescent="0.25">
      <c r="A317" s="118" t="s">
        <v>369</v>
      </c>
      <c r="B317" s="122">
        <v>375401</v>
      </c>
      <c r="C317" s="122">
        <v>375401</v>
      </c>
      <c r="D317" s="122">
        <v>0</v>
      </c>
      <c r="E317" s="122">
        <v>87000</v>
      </c>
      <c r="F317" s="122">
        <v>87000</v>
      </c>
      <c r="G317" s="122">
        <v>0</v>
      </c>
      <c r="H317" s="122"/>
      <c r="I317" s="122"/>
      <c r="J317" s="122">
        <v>0</v>
      </c>
      <c r="K317" s="122"/>
      <c r="L317" s="122"/>
      <c r="M317" s="122">
        <v>0</v>
      </c>
      <c r="N317" s="122"/>
      <c r="O317" s="122"/>
      <c r="P317" s="122">
        <v>0</v>
      </c>
      <c r="Q317" s="122"/>
      <c r="R317" s="122"/>
      <c r="S317" s="122">
        <v>0</v>
      </c>
      <c r="T317" s="122"/>
      <c r="U317" s="122"/>
      <c r="V317" s="122">
        <v>0</v>
      </c>
      <c r="W317" s="122">
        <v>288401</v>
      </c>
      <c r="X317" s="122">
        <v>288401</v>
      </c>
      <c r="Y317" s="122">
        <v>0</v>
      </c>
      <c r="Z317" s="122"/>
      <c r="AA317" s="122"/>
      <c r="AB317" s="122">
        <v>0</v>
      </c>
    </row>
    <row r="318" spans="1:28" s="116" customFormat="1" x14ac:dyDescent="0.25">
      <c r="A318" s="118" t="s">
        <v>370</v>
      </c>
      <c r="B318" s="122">
        <v>327850</v>
      </c>
      <c r="C318" s="122">
        <v>327850</v>
      </c>
      <c r="D318" s="122">
        <v>0</v>
      </c>
      <c r="E318" s="122">
        <v>76000</v>
      </c>
      <c r="F318" s="122">
        <v>76000</v>
      </c>
      <c r="G318" s="122">
        <v>0</v>
      </c>
      <c r="H318" s="122"/>
      <c r="I318" s="122"/>
      <c r="J318" s="122">
        <v>0</v>
      </c>
      <c r="K318" s="122"/>
      <c r="L318" s="122"/>
      <c r="M318" s="122">
        <v>0</v>
      </c>
      <c r="N318" s="122"/>
      <c r="O318" s="122"/>
      <c r="P318" s="122">
        <v>0</v>
      </c>
      <c r="Q318" s="122"/>
      <c r="R318" s="122"/>
      <c r="S318" s="122">
        <v>0</v>
      </c>
      <c r="T318" s="122"/>
      <c r="U318" s="122"/>
      <c r="V318" s="122">
        <v>0</v>
      </c>
      <c r="W318" s="122">
        <v>251850</v>
      </c>
      <c r="X318" s="122">
        <v>251850</v>
      </c>
      <c r="Y318" s="122">
        <v>0</v>
      </c>
      <c r="Z318" s="122"/>
      <c r="AA318" s="122"/>
      <c r="AB318" s="122">
        <v>0</v>
      </c>
    </row>
    <row r="319" spans="1:28" s="116" customFormat="1" ht="31.5" x14ac:dyDescent="0.25">
      <c r="A319" s="118" t="s">
        <v>371</v>
      </c>
      <c r="B319" s="122">
        <v>318045</v>
      </c>
      <c r="C319" s="122">
        <v>318045</v>
      </c>
      <c r="D319" s="122">
        <v>0</v>
      </c>
      <c r="E319" s="122">
        <v>74000</v>
      </c>
      <c r="F319" s="122">
        <v>74000</v>
      </c>
      <c r="G319" s="122">
        <v>0</v>
      </c>
      <c r="H319" s="122"/>
      <c r="I319" s="122"/>
      <c r="J319" s="122">
        <v>0</v>
      </c>
      <c r="K319" s="122"/>
      <c r="L319" s="122"/>
      <c r="M319" s="122">
        <v>0</v>
      </c>
      <c r="N319" s="122"/>
      <c r="O319" s="122"/>
      <c r="P319" s="122">
        <v>0</v>
      </c>
      <c r="Q319" s="122"/>
      <c r="R319" s="122"/>
      <c r="S319" s="122">
        <v>0</v>
      </c>
      <c r="T319" s="122"/>
      <c r="U319" s="122"/>
      <c r="V319" s="122">
        <v>0</v>
      </c>
      <c r="W319" s="122">
        <v>244045</v>
      </c>
      <c r="X319" s="122">
        <v>244045</v>
      </c>
      <c r="Y319" s="122">
        <v>0</v>
      </c>
      <c r="Z319" s="122"/>
      <c r="AA319" s="122"/>
      <c r="AB319" s="122">
        <v>0</v>
      </c>
    </row>
    <row r="320" spans="1:28" s="116" customFormat="1" ht="31.5" x14ac:dyDescent="0.25">
      <c r="A320" s="118" t="s">
        <v>372</v>
      </c>
      <c r="B320" s="122">
        <v>227995</v>
      </c>
      <c r="C320" s="122">
        <v>227995</v>
      </c>
      <c r="D320" s="122">
        <v>0</v>
      </c>
      <c r="E320" s="122">
        <v>53000</v>
      </c>
      <c r="F320" s="122">
        <v>53000</v>
      </c>
      <c r="G320" s="122">
        <v>0</v>
      </c>
      <c r="H320" s="122"/>
      <c r="I320" s="122"/>
      <c r="J320" s="122">
        <v>0</v>
      </c>
      <c r="K320" s="122"/>
      <c r="L320" s="122"/>
      <c r="M320" s="122">
        <v>0</v>
      </c>
      <c r="N320" s="122"/>
      <c r="O320" s="122"/>
      <c r="P320" s="122">
        <v>0</v>
      </c>
      <c r="Q320" s="122"/>
      <c r="R320" s="122"/>
      <c r="S320" s="122">
        <v>0</v>
      </c>
      <c r="T320" s="122"/>
      <c r="U320" s="122"/>
      <c r="V320" s="122">
        <v>0</v>
      </c>
      <c r="W320" s="122">
        <v>174995</v>
      </c>
      <c r="X320" s="122">
        <v>174995</v>
      </c>
      <c r="Y320" s="122">
        <v>0</v>
      </c>
      <c r="Z320" s="122"/>
      <c r="AA320" s="122"/>
      <c r="AB320" s="122">
        <v>0</v>
      </c>
    </row>
    <row r="321" spans="1:28" s="116" customFormat="1" ht="31.5" x14ac:dyDescent="0.25">
      <c r="A321" s="118" t="s">
        <v>373</v>
      </c>
      <c r="B321" s="122">
        <v>499669</v>
      </c>
      <c r="C321" s="122">
        <v>499669</v>
      </c>
      <c r="D321" s="122">
        <v>0</v>
      </c>
      <c r="E321" s="122">
        <v>115800</v>
      </c>
      <c r="F321" s="122">
        <v>115800</v>
      </c>
      <c r="G321" s="122">
        <v>0</v>
      </c>
      <c r="H321" s="122"/>
      <c r="I321" s="122"/>
      <c r="J321" s="122">
        <v>0</v>
      </c>
      <c r="K321" s="122"/>
      <c r="L321" s="122"/>
      <c r="M321" s="122">
        <v>0</v>
      </c>
      <c r="N321" s="122"/>
      <c r="O321" s="122"/>
      <c r="P321" s="122">
        <v>0</v>
      </c>
      <c r="Q321" s="122"/>
      <c r="R321" s="122"/>
      <c r="S321" s="122">
        <v>0</v>
      </c>
      <c r="T321" s="122"/>
      <c r="U321" s="122"/>
      <c r="V321" s="122">
        <v>0</v>
      </c>
      <c r="W321" s="122">
        <v>383869</v>
      </c>
      <c r="X321" s="122">
        <v>383869</v>
      </c>
      <c r="Y321" s="122">
        <v>0</v>
      </c>
      <c r="Z321" s="122"/>
      <c r="AA321" s="122"/>
      <c r="AB321" s="122">
        <v>0</v>
      </c>
    </row>
    <row r="322" spans="1:28" s="116" customFormat="1" ht="31.5" x14ac:dyDescent="0.25">
      <c r="A322" s="118" t="s">
        <v>374</v>
      </c>
      <c r="B322" s="122">
        <v>1581754</v>
      </c>
      <c r="C322" s="122">
        <v>1581754</v>
      </c>
      <c r="D322" s="122">
        <v>0</v>
      </c>
      <c r="E322" s="122"/>
      <c r="F322" s="122"/>
      <c r="G322" s="122">
        <v>0</v>
      </c>
      <c r="H322" s="122"/>
      <c r="I322" s="122"/>
      <c r="J322" s="122">
        <v>0</v>
      </c>
      <c r="K322" s="122"/>
      <c r="L322" s="122"/>
      <c r="M322" s="122">
        <v>0</v>
      </c>
      <c r="N322" s="122"/>
      <c r="O322" s="122"/>
      <c r="P322" s="122">
        <v>0</v>
      </c>
      <c r="Q322" s="122"/>
      <c r="R322" s="122"/>
      <c r="S322" s="122">
        <v>0</v>
      </c>
      <c r="T322" s="122"/>
      <c r="U322" s="122"/>
      <c r="V322" s="122">
        <v>0</v>
      </c>
      <c r="W322" s="122"/>
      <c r="X322" s="122"/>
      <c r="Y322" s="122">
        <v>0</v>
      </c>
      <c r="Z322" s="122">
        <v>1581754</v>
      </c>
      <c r="AA322" s="122">
        <v>1581754</v>
      </c>
      <c r="AB322" s="122">
        <v>0</v>
      </c>
    </row>
    <row r="323" spans="1:28" s="116" customFormat="1" ht="47.25" x14ac:dyDescent="0.25">
      <c r="A323" s="118" t="s">
        <v>375</v>
      </c>
      <c r="B323" s="122">
        <v>610895</v>
      </c>
      <c r="C323" s="122">
        <v>610895</v>
      </c>
      <c r="D323" s="122">
        <v>0</v>
      </c>
      <c r="E323" s="122"/>
      <c r="F323" s="122"/>
      <c r="G323" s="122">
        <v>0</v>
      </c>
      <c r="H323" s="122"/>
      <c r="I323" s="122"/>
      <c r="J323" s="122">
        <v>0</v>
      </c>
      <c r="K323" s="122"/>
      <c r="L323" s="122"/>
      <c r="M323" s="122">
        <v>0</v>
      </c>
      <c r="N323" s="122"/>
      <c r="O323" s="122"/>
      <c r="P323" s="122">
        <v>0</v>
      </c>
      <c r="Q323" s="122"/>
      <c r="R323" s="122"/>
      <c r="S323" s="122">
        <v>0</v>
      </c>
      <c r="T323" s="122"/>
      <c r="U323" s="122"/>
      <c r="V323" s="122">
        <v>0</v>
      </c>
      <c r="W323" s="122"/>
      <c r="X323" s="122"/>
      <c r="Y323" s="122">
        <v>0</v>
      </c>
      <c r="Z323" s="122">
        <v>610895</v>
      </c>
      <c r="AA323" s="122">
        <v>610895</v>
      </c>
      <c r="AB323" s="122">
        <v>0</v>
      </c>
    </row>
    <row r="324" spans="1:28" s="116" customFormat="1" ht="31.5" x14ac:dyDescent="0.25">
      <c r="A324" s="118" t="s">
        <v>376</v>
      </c>
      <c r="B324" s="122">
        <v>615412</v>
      </c>
      <c r="C324" s="122">
        <v>615412</v>
      </c>
      <c r="D324" s="122">
        <v>0</v>
      </c>
      <c r="E324" s="122"/>
      <c r="F324" s="122"/>
      <c r="G324" s="122">
        <v>0</v>
      </c>
      <c r="H324" s="122"/>
      <c r="I324" s="122"/>
      <c r="J324" s="122">
        <v>0</v>
      </c>
      <c r="K324" s="122"/>
      <c r="L324" s="122"/>
      <c r="M324" s="122">
        <v>0</v>
      </c>
      <c r="N324" s="122"/>
      <c r="O324" s="122"/>
      <c r="P324" s="122">
        <v>0</v>
      </c>
      <c r="Q324" s="122"/>
      <c r="R324" s="122"/>
      <c r="S324" s="122">
        <v>0</v>
      </c>
      <c r="T324" s="122"/>
      <c r="U324" s="122"/>
      <c r="V324" s="122">
        <v>0</v>
      </c>
      <c r="W324" s="122"/>
      <c r="X324" s="122"/>
      <c r="Y324" s="122">
        <v>0</v>
      </c>
      <c r="Z324" s="122">
        <v>615412</v>
      </c>
      <c r="AA324" s="122">
        <v>615412</v>
      </c>
      <c r="AB324" s="122">
        <v>0</v>
      </c>
    </row>
    <row r="325" spans="1:28" s="116" customFormat="1" ht="47.25" x14ac:dyDescent="0.25">
      <c r="A325" s="118" t="s">
        <v>377</v>
      </c>
      <c r="B325" s="122">
        <v>645892</v>
      </c>
      <c r="C325" s="122">
        <v>645892</v>
      </c>
      <c r="D325" s="122">
        <v>0</v>
      </c>
      <c r="E325" s="122"/>
      <c r="F325" s="122"/>
      <c r="G325" s="122">
        <v>0</v>
      </c>
      <c r="H325" s="122"/>
      <c r="I325" s="122"/>
      <c r="J325" s="122">
        <v>0</v>
      </c>
      <c r="K325" s="122"/>
      <c r="L325" s="122"/>
      <c r="M325" s="122">
        <v>0</v>
      </c>
      <c r="N325" s="122"/>
      <c r="O325" s="122"/>
      <c r="P325" s="122">
        <v>0</v>
      </c>
      <c r="Q325" s="122"/>
      <c r="R325" s="122"/>
      <c r="S325" s="122">
        <v>0</v>
      </c>
      <c r="T325" s="122"/>
      <c r="U325" s="122"/>
      <c r="V325" s="122">
        <v>0</v>
      </c>
      <c r="W325" s="122"/>
      <c r="X325" s="122"/>
      <c r="Y325" s="122">
        <v>0</v>
      </c>
      <c r="Z325" s="122">
        <v>645892</v>
      </c>
      <c r="AA325" s="122">
        <v>645892</v>
      </c>
      <c r="AB325" s="122">
        <v>0</v>
      </c>
    </row>
    <row r="326" spans="1:28" s="116" customFormat="1" ht="47.25" x14ac:dyDescent="0.25">
      <c r="A326" s="118" t="s">
        <v>378</v>
      </c>
      <c r="B326" s="122">
        <v>637878</v>
      </c>
      <c r="C326" s="122">
        <v>637878</v>
      </c>
      <c r="D326" s="122">
        <v>0</v>
      </c>
      <c r="E326" s="122"/>
      <c r="F326" s="122"/>
      <c r="G326" s="122">
        <v>0</v>
      </c>
      <c r="H326" s="122"/>
      <c r="I326" s="122"/>
      <c r="J326" s="122">
        <v>0</v>
      </c>
      <c r="K326" s="122"/>
      <c r="L326" s="122"/>
      <c r="M326" s="122">
        <v>0</v>
      </c>
      <c r="N326" s="122"/>
      <c r="O326" s="122"/>
      <c r="P326" s="122">
        <v>0</v>
      </c>
      <c r="Q326" s="122"/>
      <c r="R326" s="122"/>
      <c r="S326" s="122">
        <v>0</v>
      </c>
      <c r="T326" s="122"/>
      <c r="U326" s="122"/>
      <c r="V326" s="122">
        <v>0</v>
      </c>
      <c r="W326" s="122"/>
      <c r="X326" s="122"/>
      <c r="Y326" s="122">
        <v>0</v>
      </c>
      <c r="Z326" s="122">
        <v>637878</v>
      </c>
      <c r="AA326" s="122">
        <v>637878</v>
      </c>
      <c r="AB326" s="122">
        <v>0</v>
      </c>
    </row>
    <row r="327" spans="1:28" s="116" customFormat="1" ht="47.25" x14ac:dyDescent="0.25">
      <c r="A327" s="118" t="s">
        <v>379</v>
      </c>
      <c r="B327" s="122">
        <v>962148</v>
      </c>
      <c r="C327" s="122">
        <v>962148</v>
      </c>
      <c r="D327" s="122">
        <v>0</v>
      </c>
      <c r="E327" s="122"/>
      <c r="F327" s="122"/>
      <c r="G327" s="122">
        <v>0</v>
      </c>
      <c r="H327" s="122"/>
      <c r="I327" s="122"/>
      <c r="J327" s="122">
        <v>0</v>
      </c>
      <c r="K327" s="122"/>
      <c r="L327" s="122"/>
      <c r="M327" s="122">
        <v>0</v>
      </c>
      <c r="N327" s="122"/>
      <c r="O327" s="122"/>
      <c r="P327" s="122">
        <v>0</v>
      </c>
      <c r="Q327" s="122"/>
      <c r="R327" s="122"/>
      <c r="S327" s="122">
        <v>0</v>
      </c>
      <c r="T327" s="122"/>
      <c r="U327" s="122"/>
      <c r="V327" s="122">
        <v>0</v>
      </c>
      <c r="W327" s="122"/>
      <c r="X327" s="122"/>
      <c r="Y327" s="122">
        <v>0</v>
      </c>
      <c r="Z327" s="122">
        <v>962148</v>
      </c>
      <c r="AA327" s="122">
        <v>962148</v>
      </c>
      <c r="AB327" s="122">
        <v>0</v>
      </c>
    </row>
    <row r="328" spans="1:28" s="116" customFormat="1" ht="31.5" x14ac:dyDescent="0.25">
      <c r="A328" s="118" t="s">
        <v>380</v>
      </c>
      <c r="B328" s="122">
        <v>1345782</v>
      </c>
      <c r="C328" s="122">
        <v>1345782</v>
      </c>
      <c r="D328" s="122">
        <v>0</v>
      </c>
      <c r="E328" s="122"/>
      <c r="F328" s="122"/>
      <c r="G328" s="122">
        <v>0</v>
      </c>
      <c r="H328" s="122"/>
      <c r="I328" s="122"/>
      <c r="J328" s="122">
        <v>0</v>
      </c>
      <c r="K328" s="122"/>
      <c r="L328" s="122"/>
      <c r="M328" s="122">
        <v>0</v>
      </c>
      <c r="N328" s="122"/>
      <c r="O328" s="122"/>
      <c r="P328" s="122">
        <v>0</v>
      </c>
      <c r="Q328" s="122"/>
      <c r="R328" s="122"/>
      <c r="S328" s="122">
        <v>0</v>
      </c>
      <c r="T328" s="122"/>
      <c r="U328" s="122"/>
      <c r="V328" s="122">
        <v>0</v>
      </c>
      <c r="W328" s="122">
        <v>35782</v>
      </c>
      <c r="X328" s="122">
        <v>35782</v>
      </c>
      <c r="Y328" s="122">
        <v>0</v>
      </c>
      <c r="Z328" s="122">
        <v>1310000</v>
      </c>
      <c r="AA328" s="122">
        <v>1310000</v>
      </c>
      <c r="AB328" s="122">
        <v>0</v>
      </c>
    </row>
    <row r="329" spans="1:28" s="116" customFormat="1" x14ac:dyDescent="0.25">
      <c r="A329" s="118" t="s">
        <v>381</v>
      </c>
      <c r="B329" s="122">
        <v>200000</v>
      </c>
      <c r="C329" s="122">
        <v>200000</v>
      </c>
      <c r="D329" s="122">
        <v>0</v>
      </c>
      <c r="E329" s="122"/>
      <c r="F329" s="122"/>
      <c r="G329" s="122">
        <v>0</v>
      </c>
      <c r="H329" s="122"/>
      <c r="I329" s="122"/>
      <c r="J329" s="122">
        <v>0</v>
      </c>
      <c r="K329" s="122">
        <v>200000</v>
      </c>
      <c r="L329" s="122">
        <v>200000</v>
      </c>
      <c r="M329" s="122">
        <v>0</v>
      </c>
      <c r="N329" s="122"/>
      <c r="O329" s="122"/>
      <c r="P329" s="122">
        <v>0</v>
      </c>
      <c r="Q329" s="122"/>
      <c r="R329" s="122"/>
      <c r="S329" s="122">
        <v>0</v>
      </c>
      <c r="T329" s="122"/>
      <c r="U329" s="122"/>
      <c r="V329" s="122">
        <v>0</v>
      </c>
      <c r="W329" s="122"/>
      <c r="X329" s="122"/>
      <c r="Y329" s="122">
        <v>0</v>
      </c>
      <c r="Z329" s="122"/>
      <c r="AA329" s="122"/>
      <c r="AB329" s="122">
        <v>0</v>
      </c>
    </row>
    <row r="330" spans="1:28" s="116" customFormat="1" ht="78.75" x14ac:dyDescent="0.25">
      <c r="A330" s="118" t="s">
        <v>382</v>
      </c>
      <c r="B330" s="122">
        <v>600000</v>
      </c>
      <c r="C330" s="122">
        <v>600000</v>
      </c>
      <c r="D330" s="122">
        <v>0</v>
      </c>
      <c r="E330" s="122">
        <v>90000</v>
      </c>
      <c r="F330" s="122">
        <v>90000</v>
      </c>
      <c r="G330" s="122">
        <v>0</v>
      </c>
      <c r="H330" s="122"/>
      <c r="I330" s="122"/>
      <c r="J330" s="122">
        <v>0</v>
      </c>
      <c r="K330" s="122"/>
      <c r="L330" s="122"/>
      <c r="M330" s="122">
        <v>0</v>
      </c>
      <c r="N330" s="122"/>
      <c r="O330" s="122"/>
      <c r="P330" s="122">
        <v>0</v>
      </c>
      <c r="Q330" s="122"/>
      <c r="R330" s="122"/>
      <c r="S330" s="122">
        <v>0</v>
      </c>
      <c r="T330" s="122"/>
      <c r="U330" s="122"/>
      <c r="V330" s="122">
        <v>0</v>
      </c>
      <c r="W330" s="122"/>
      <c r="X330" s="122"/>
      <c r="Y330" s="122">
        <v>0</v>
      </c>
      <c r="Z330" s="122">
        <v>510000</v>
      </c>
      <c r="AA330" s="122">
        <v>510000</v>
      </c>
      <c r="AB330" s="122">
        <v>0</v>
      </c>
    </row>
    <row r="331" spans="1:28" s="116" customFormat="1" ht="47.25" x14ac:dyDescent="0.25">
      <c r="A331" s="121" t="s">
        <v>383</v>
      </c>
      <c r="B331" s="122">
        <v>80000</v>
      </c>
      <c r="C331" s="122">
        <v>80000</v>
      </c>
      <c r="D331" s="122">
        <v>0</v>
      </c>
      <c r="E331" s="122"/>
      <c r="F331" s="122"/>
      <c r="G331" s="122">
        <v>0</v>
      </c>
      <c r="H331" s="122"/>
      <c r="I331" s="122"/>
      <c r="J331" s="122">
        <v>0</v>
      </c>
      <c r="K331" s="122"/>
      <c r="L331" s="122"/>
      <c r="M331" s="122">
        <v>0</v>
      </c>
      <c r="N331" s="122"/>
      <c r="O331" s="122"/>
      <c r="P331" s="122">
        <v>0</v>
      </c>
      <c r="Q331" s="122"/>
      <c r="R331" s="122"/>
      <c r="S331" s="122">
        <v>0</v>
      </c>
      <c r="T331" s="122"/>
      <c r="U331" s="122"/>
      <c r="V331" s="122">
        <v>0</v>
      </c>
      <c r="W331" s="122"/>
      <c r="X331" s="122"/>
      <c r="Y331" s="122">
        <v>0</v>
      </c>
      <c r="Z331" s="122">
        <v>80000</v>
      </c>
      <c r="AA331" s="122">
        <v>80000</v>
      </c>
      <c r="AB331" s="122">
        <v>0</v>
      </c>
    </row>
    <row r="332" spans="1:28" s="116" customFormat="1" x14ac:dyDescent="0.25">
      <c r="A332" s="121" t="s">
        <v>384</v>
      </c>
      <c r="B332" s="122">
        <v>20000</v>
      </c>
      <c r="C332" s="122">
        <v>20000</v>
      </c>
      <c r="D332" s="122">
        <v>0</v>
      </c>
      <c r="E332" s="122"/>
      <c r="F332" s="122"/>
      <c r="G332" s="122">
        <v>0</v>
      </c>
      <c r="H332" s="122"/>
      <c r="I332" s="122"/>
      <c r="J332" s="122">
        <v>0</v>
      </c>
      <c r="K332" s="122"/>
      <c r="L332" s="122"/>
      <c r="M332" s="122">
        <v>0</v>
      </c>
      <c r="N332" s="122"/>
      <c r="O332" s="122"/>
      <c r="P332" s="122">
        <v>0</v>
      </c>
      <c r="Q332" s="122"/>
      <c r="R332" s="122"/>
      <c r="S332" s="122">
        <v>0</v>
      </c>
      <c r="T332" s="122"/>
      <c r="U332" s="122"/>
      <c r="V332" s="122">
        <v>0</v>
      </c>
      <c r="W332" s="122"/>
      <c r="X332" s="122"/>
      <c r="Y332" s="122">
        <v>0</v>
      </c>
      <c r="Z332" s="122">
        <v>20000</v>
      </c>
      <c r="AA332" s="122">
        <v>20000</v>
      </c>
      <c r="AB332" s="122">
        <v>0</v>
      </c>
    </row>
    <row r="333" spans="1:28" s="116" customFormat="1" ht="31.5" x14ac:dyDescent="0.25">
      <c r="A333" s="118" t="s">
        <v>385</v>
      </c>
      <c r="B333" s="122">
        <v>38466</v>
      </c>
      <c r="C333" s="122">
        <v>38466</v>
      </c>
      <c r="D333" s="122">
        <v>0</v>
      </c>
      <c r="E333" s="122"/>
      <c r="F333" s="122"/>
      <c r="G333" s="122">
        <v>0</v>
      </c>
      <c r="H333" s="122"/>
      <c r="I333" s="122"/>
      <c r="J333" s="122">
        <v>0</v>
      </c>
      <c r="K333" s="122"/>
      <c r="L333" s="122"/>
      <c r="M333" s="122">
        <v>0</v>
      </c>
      <c r="N333" s="122"/>
      <c r="O333" s="122"/>
      <c r="P333" s="122">
        <v>0</v>
      </c>
      <c r="Q333" s="122"/>
      <c r="R333" s="122"/>
      <c r="S333" s="122">
        <v>0</v>
      </c>
      <c r="T333" s="122"/>
      <c r="U333" s="122"/>
      <c r="V333" s="122">
        <v>0</v>
      </c>
      <c r="W333" s="122"/>
      <c r="X333" s="122"/>
      <c r="Y333" s="122">
        <v>0</v>
      </c>
      <c r="Z333" s="122">
        <v>38466</v>
      </c>
      <c r="AA333" s="122">
        <v>38466</v>
      </c>
      <c r="AB333" s="122">
        <v>0</v>
      </c>
    </row>
    <row r="334" spans="1:28" s="116" customFormat="1" x14ac:dyDescent="0.25">
      <c r="A334" s="118" t="s">
        <v>386</v>
      </c>
      <c r="B334" s="122">
        <v>31000</v>
      </c>
      <c r="C334" s="122">
        <v>31000</v>
      </c>
      <c r="D334" s="122">
        <v>0</v>
      </c>
      <c r="E334" s="122"/>
      <c r="F334" s="122"/>
      <c r="G334" s="122">
        <v>0</v>
      </c>
      <c r="H334" s="122"/>
      <c r="I334" s="122"/>
      <c r="J334" s="122">
        <v>0</v>
      </c>
      <c r="K334" s="122">
        <v>31000</v>
      </c>
      <c r="L334" s="122">
        <v>31000</v>
      </c>
      <c r="M334" s="122">
        <v>0</v>
      </c>
      <c r="N334" s="122"/>
      <c r="O334" s="122"/>
      <c r="P334" s="122">
        <v>0</v>
      </c>
      <c r="Q334" s="122"/>
      <c r="R334" s="122"/>
      <c r="S334" s="122">
        <v>0</v>
      </c>
      <c r="T334" s="122"/>
      <c r="U334" s="122"/>
      <c r="V334" s="122">
        <v>0</v>
      </c>
      <c r="W334" s="122"/>
      <c r="X334" s="122"/>
      <c r="Y334" s="122">
        <v>0</v>
      </c>
      <c r="Z334" s="122"/>
      <c r="AA334" s="122"/>
      <c r="AB334" s="122">
        <v>0</v>
      </c>
    </row>
    <row r="335" spans="1:28" s="116" customFormat="1" ht="31.5" x14ac:dyDescent="0.25">
      <c r="A335" s="118" t="s">
        <v>387</v>
      </c>
      <c r="B335" s="122">
        <v>44100</v>
      </c>
      <c r="C335" s="122">
        <v>44100</v>
      </c>
      <c r="D335" s="122">
        <v>0</v>
      </c>
      <c r="E335" s="122"/>
      <c r="F335" s="122"/>
      <c r="G335" s="122">
        <v>0</v>
      </c>
      <c r="H335" s="122"/>
      <c r="I335" s="122"/>
      <c r="J335" s="122">
        <v>0</v>
      </c>
      <c r="K335" s="122"/>
      <c r="L335" s="122"/>
      <c r="M335" s="122">
        <v>0</v>
      </c>
      <c r="N335" s="122"/>
      <c r="O335" s="122"/>
      <c r="P335" s="122">
        <v>0</v>
      </c>
      <c r="Q335" s="122"/>
      <c r="R335" s="122"/>
      <c r="S335" s="122">
        <v>0</v>
      </c>
      <c r="T335" s="122"/>
      <c r="U335" s="122"/>
      <c r="V335" s="122">
        <v>0</v>
      </c>
      <c r="W335" s="122"/>
      <c r="X335" s="122"/>
      <c r="Y335" s="122">
        <v>0</v>
      </c>
      <c r="Z335" s="122">
        <v>44100</v>
      </c>
      <c r="AA335" s="122">
        <v>44100</v>
      </c>
      <c r="AB335" s="122">
        <v>0</v>
      </c>
    </row>
    <row r="336" spans="1:28" s="116" customFormat="1" x14ac:dyDescent="0.25">
      <c r="A336" s="118" t="s">
        <v>388</v>
      </c>
      <c r="B336" s="122">
        <v>160000</v>
      </c>
      <c r="C336" s="122">
        <v>216645</v>
      </c>
      <c r="D336" s="122">
        <v>56645</v>
      </c>
      <c r="E336" s="122"/>
      <c r="F336" s="122">
        <v>180000</v>
      </c>
      <c r="G336" s="122">
        <v>180000</v>
      </c>
      <c r="H336" s="122"/>
      <c r="I336" s="122"/>
      <c r="J336" s="122">
        <v>0</v>
      </c>
      <c r="K336" s="122">
        <v>160000</v>
      </c>
      <c r="L336" s="122">
        <v>36645</v>
      </c>
      <c r="M336" s="122">
        <v>-123355</v>
      </c>
      <c r="N336" s="122"/>
      <c r="O336" s="122"/>
      <c r="P336" s="122">
        <v>0</v>
      </c>
      <c r="Q336" s="122"/>
      <c r="R336" s="122"/>
      <c r="S336" s="122">
        <v>0</v>
      </c>
      <c r="T336" s="122"/>
      <c r="U336" s="122"/>
      <c r="V336" s="122">
        <v>0</v>
      </c>
      <c r="W336" s="122"/>
      <c r="X336" s="122"/>
      <c r="Y336" s="122">
        <v>0</v>
      </c>
      <c r="Z336" s="122"/>
      <c r="AA336" s="122"/>
      <c r="AB336" s="122">
        <v>0</v>
      </c>
    </row>
    <row r="337" spans="1:194" s="116" customFormat="1" x14ac:dyDescent="0.25">
      <c r="A337" s="118" t="s">
        <v>389</v>
      </c>
      <c r="B337" s="122">
        <v>200905</v>
      </c>
      <c r="C337" s="122">
        <v>200905</v>
      </c>
      <c r="D337" s="122">
        <v>0</v>
      </c>
      <c r="E337" s="122"/>
      <c r="F337" s="122"/>
      <c r="G337" s="122">
        <v>0</v>
      </c>
      <c r="H337" s="122"/>
      <c r="I337" s="122"/>
      <c r="J337" s="122">
        <v>0</v>
      </c>
      <c r="K337" s="122">
        <v>184474</v>
      </c>
      <c r="L337" s="122">
        <v>184474</v>
      </c>
      <c r="M337" s="122">
        <v>0</v>
      </c>
      <c r="N337" s="122"/>
      <c r="O337" s="122"/>
      <c r="P337" s="122">
        <v>0</v>
      </c>
      <c r="Q337" s="122"/>
      <c r="R337" s="122"/>
      <c r="S337" s="122">
        <v>0</v>
      </c>
      <c r="T337" s="122"/>
      <c r="U337" s="122"/>
      <c r="V337" s="122">
        <v>0</v>
      </c>
      <c r="W337" s="122">
        <v>16431</v>
      </c>
      <c r="X337" s="122">
        <v>16431</v>
      </c>
      <c r="Y337" s="122">
        <v>0</v>
      </c>
      <c r="Z337" s="122"/>
      <c r="AA337" s="122"/>
      <c r="AB337" s="122">
        <v>0</v>
      </c>
    </row>
    <row r="338" spans="1:194" s="116" customFormat="1" ht="78.75" x14ac:dyDescent="0.25">
      <c r="A338" s="118" t="s">
        <v>390</v>
      </c>
      <c r="B338" s="122">
        <v>3637788</v>
      </c>
      <c r="C338" s="122">
        <v>3637788</v>
      </c>
      <c r="D338" s="122">
        <v>0</v>
      </c>
      <c r="E338" s="122"/>
      <c r="F338" s="122"/>
      <c r="G338" s="122">
        <v>0</v>
      </c>
      <c r="H338" s="122"/>
      <c r="I338" s="122"/>
      <c r="J338" s="122">
        <v>0</v>
      </c>
      <c r="K338" s="122"/>
      <c r="L338" s="122"/>
      <c r="M338" s="122">
        <v>0</v>
      </c>
      <c r="N338" s="122"/>
      <c r="O338" s="122"/>
      <c r="P338" s="122">
        <v>0</v>
      </c>
      <c r="Q338" s="122"/>
      <c r="R338" s="122"/>
      <c r="S338" s="122">
        <v>0</v>
      </c>
      <c r="T338" s="122"/>
      <c r="U338" s="122"/>
      <c r="V338" s="122">
        <v>0</v>
      </c>
      <c r="W338" s="122"/>
      <c r="X338" s="122"/>
      <c r="Y338" s="122">
        <v>0</v>
      </c>
      <c r="Z338" s="122">
        <v>3637788</v>
      </c>
      <c r="AA338" s="122">
        <v>3637788</v>
      </c>
      <c r="AB338" s="122">
        <v>0</v>
      </c>
    </row>
    <row r="339" spans="1:194" s="116" customFormat="1" ht="31.5" x14ac:dyDescent="0.25">
      <c r="A339" s="118" t="s">
        <v>391</v>
      </c>
      <c r="B339" s="122">
        <v>37562</v>
      </c>
      <c r="C339" s="122">
        <v>37562</v>
      </c>
      <c r="D339" s="122">
        <v>0</v>
      </c>
      <c r="E339" s="122"/>
      <c r="F339" s="122"/>
      <c r="G339" s="122">
        <v>0</v>
      </c>
      <c r="H339" s="122"/>
      <c r="I339" s="122"/>
      <c r="J339" s="122">
        <v>0</v>
      </c>
      <c r="K339" s="122"/>
      <c r="L339" s="122"/>
      <c r="M339" s="122">
        <v>0</v>
      </c>
      <c r="N339" s="122"/>
      <c r="O339" s="122"/>
      <c r="P339" s="122">
        <v>0</v>
      </c>
      <c r="Q339" s="122"/>
      <c r="R339" s="122"/>
      <c r="S339" s="122">
        <v>0</v>
      </c>
      <c r="T339" s="122"/>
      <c r="U339" s="122"/>
      <c r="V339" s="122">
        <v>0</v>
      </c>
      <c r="W339" s="122"/>
      <c r="X339" s="122"/>
      <c r="Y339" s="122">
        <v>0</v>
      </c>
      <c r="Z339" s="122">
        <v>37562</v>
      </c>
      <c r="AA339" s="122">
        <v>37562</v>
      </c>
      <c r="AB339" s="122">
        <v>0</v>
      </c>
    </row>
    <row r="340" spans="1:194" s="116" customFormat="1" ht="47.25" x14ac:dyDescent="0.25">
      <c r="A340" s="121" t="s">
        <v>392</v>
      </c>
      <c r="B340" s="122">
        <v>100000</v>
      </c>
      <c r="C340" s="122">
        <v>100000</v>
      </c>
      <c r="D340" s="122">
        <v>0</v>
      </c>
      <c r="E340" s="122"/>
      <c r="F340" s="122"/>
      <c r="G340" s="122">
        <v>0</v>
      </c>
      <c r="H340" s="122"/>
      <c r="I340" s="122"/>
      <c r="J340" s="122">
        <v>0</v>
      </c>
      <c r="K340" s="122"/>
      <c r="L340" s="122"/>
      <c r="M340" s="122">
        <v>0</v>
      </c>
      <c r="N340" s="122"/>
      <c r="O340" s="122"/>
      <c r="P340" s="122">
        <v>0</v>
      </c>
      <c r="Q340" s="122"/>
      <c r="R340" s="122"/>
      <c r="S340" s="122">
        <v>0</v>
      </c>
      <c r="T340" s="122"/>
      <c r="U340" s="122"/>
      <c r="V340" s="122">
        <v>0</v>
      </c>
      <c r="W340" s="122"/>
      <c r="X340" s="122"/>
      <c r="Y340" s="122">
        <v>0</v>
      </c>
      <c r="Z340" s="122">
        <v>100000</v>
      </c>
      <c r="AA340" s="122">
        <v>100000</v>
      </c>
      <c r="AB340" s="122">
        <v>0</v>
      </c>
    </row>
    <row r="341" spans="1:194" s="116" customFormat="1" ht="47.25" x14ac:dyDescent="0.25">
      <c r="A341" s="129" t="s">
        <v>393</v>
      </c>
      <c r="B341" s="122">
        <v>29298</v>
      </c>
      <c r="C341" s="122">
        <v>29298</v>
      </c>
      <c r="D341" s="122">
        <v>0</v>
      </c>
      <c r="E341" s="122"/>
      <c r="F341" s="122"/>
      <c r="G341" s="122">
        <v>0</v>
      </c>
      <c r="H341" s="122">
        <v>13320</v>
      </c>
      <c r="I341" s="122">
        <v>13320</v>
      </c>
      <c r="J341" s="122">
        <v>0</v>
      </c>
      <c r="K341" s="122">
        <v>15978</v>
      </c>
      <c r="L341" s="122">
        <v>15978</v>
      </c>
      <c r="M341" s="122">
        <v>0</v>
      </c>
      <c r="N341" s="122"/>
      <c r="O341" s="122"/>
      <c r="P341" s="122">
        <v>0</v>
      </c>
      <c r="Q341" s="122"/>
      <c r="R341" s="122"/>
      <c r="S341" s="122">
        <v>0</v>
      </c>
      <c r="T341" s="122"/>
      <c r="U341" s="122"/>
      <c r="V341" s="122">
        <v>0</v>
      </c>
      <c r="W341" s="122"/>
      <c r="X341" s="122"/>
      <c r="Y341" s="122">
        <v>0</v>
      </c>
      <c r="Z341" s="122"/>
      <c r="AA341" s="122"/>
      <c r="AB341" s="122">
        <v>0</v>
      </c>
    </row>
    <row r="342" spans="1:194" s="116" customFormat="1" ht="31.5" x14ac:dyDescent="0.25">
      <c r="A342" s="121" t="s">
        <v>394</v>
      </c>
      <c r="B342" s="122">
        <v>261500</v>
      </c>
      <c r="C342" s="122">
        <v>261500</v>
      </c>
      <c r="D342" s="122">
        <v>0</v>
      </c>
      <c r="E342" s="122">
        <v>261500</v>
      </c>
      <c r="F342" s="122">
        <v>261500</v>
      </c>
      <c r="G342" s="122">
        <v>0</v>
      </c>
      <c r="H342" s="122"/>
      <c r="I342" s="122"/>
      <c r="J342" s="122">
        <v>0</v>
      </c>
      <c r="K342" s="122"/>
      <c r="L342" s="122"/>
      <c r="M342" s="122">
        <v>0</v>
      </c>
      <c r="N342" s="122"/>
      <c r="O342" s="122"/>
      <c r="P342" s="122">
        <v>0</v>
      </c>
      <c r="Q342" s="122"/>
      <c r="R342" s="122"/>
      <c r="S342" s="122">
        <v>0</v>
      </c>
      <c r="T342" s="122"/>
      <c r="U342" s="122"/>
      <c r="V342" s="122">
        <v>0</v>
      </c>
      <c r="W342" s="122"/>
      <c r="X342" s="122"/>
      <c r="Y342" s="122">
        <v>0</v>
      </c>
      <c r="Z342" s="122">
        <v>0</v>
      </c>
      <c r="AA342" s="122">
        <v>0</v>
      </c>
      <c r="AB342" s="122">
        <v>0</v>
      </c>
    </row>
    <row r="343" spans="1:194" s="116" customFormat="1" ht="47.25" x14ac:dyDescent="0.25">
      <c r="A343" s="121" t="s">
        <v>395</v>
      </c>
      <c r="B343" s="122">
        <v>14691</v>
      </c>
      <c r="C343" s="122">
        <v>16000</v>
      </c>
      <c r="D343" s="122">
        <v>1309</v>
      </c>
      <c r="E343" s="122"/>
      <c r="F343" s="122"/>
      <c r="G343" s="122">
        <v>0</v>
      </c>
      <c r="H343" s="122"/>
      <c r="I343" s="122"/>
      <c r="J343" s="122">
        <v>0</v>
      </c>
      <c r="K343" s="122"/>
      <c r="L343" s="122">
        <v>1309</v>
      </c>
      <c r="M343" s="122">
        <v>1309</v>
      </c>
      <c r="N343" s="122"/>
      <c r="O343" s="122"/>
      <c r="P343" s="122">
        <v>0</v>
      </c>
      <c r="Q343" s="122"/>
      <c r="R343" s="122"/>
      <c r="S343" s="122">
        <v>0</v>
      </c>
      <c r="T343" s="122"/>
      <c r="U343" s="122"/>
      <c r="V343" s="122">
        <v>0</v>
      </c>
      <c r="W343" s="122">
        <v>14691</v>
      </c>
      <c r="X343" s="122">
        <v>14691</v>
      </c>
      <c r="Y343" s="122">
        <v>0</v>
      </c>
      <c r="Z343" s="122"/>
      <c r="AA343" s="122"/>
      <c r="AB343" s="122">
        <v>0</v>
      </c>
    </row>
    <row r="344" spans="1:194" s="116" customFormat="1" x14ac:dyDescent="0.25">
      <c r="A344" s="128" t="s">
        <v>285</v>
      </c>
      <c r="B344" s="117">
        <v>9090</v>
      </c>
      <c r="C344" s="117">
        <v>9090</v>
      </c>
      <c r="D344" s="117">
        <v>0</v>
      </c>
      <c r="E344" s="117">
        <v>0</v>
      </c>
      <c r="F344" s="117">
        <v>0</v>
      </c>
      <c r="G344" s="117">
        <v>0</v>
      </c>
      <c r="H344" s="117">
        <v>0</v>
      </c>
      <c r="I344" s="117">
        <v>0</v>
      </c>
      <c r="J344" s="117">
        <v>0</v>
      </c>
      <c r="K344" s="117">
        <v>9090</v>
      </c>
      <c r="L344" s="117">
        <v>9090</v>
      </c>
      <c r="M344" s="117">
        <v>0</v>
      </c>
      <c r="N344" s="117">
        <v>0</v>
      </c>
      <c r="O344" s="117">
        <v>0</v>
      </c>
      <c r="P344" s="117">
        <v>0</v>
      </c>
      <c r="Q344" s="117">
        <v>0</v>
      </c>
      <c r="R344" s="117">
        <v>0</v>
      </c>
      <c r="S344" s="117">
        <v>0</v>
      </c>
      <c r="T344" s="117">
        <v>0</v>
      </c>
      <c r="U344" s="117">
        <v>0</v>
      </c>
      <c r="V344" s="117">
        <v>0</v>
      </c>
      <c r="W344" s="117">
        <v>0</v>
      </c>
      <c r="X344" s="117">
        <v>0</v>
      </c>
      <c r="Y344" s="117">
        <v>0</v>
      </c>
      <c r="Z344" s="117">
        <v>0</v>
      </c>
      <c r="AA344" s="117">
        <v>0</v>
      </c>
      <c r="AB344" s="117">
        <v>0</v>
      </c>
    </row>
    <row r="345" spans="1:194" s="116" customFormat="1" ht="47.25" x14ac:dyDescent="0.25">
      <c r="A345" s="121" t="s">
        <v>396</v>
      </c>
      <c r="B345" s="122">
        <v>9090</v>
      </c>
      <c r="C345" s="122">
        <v>9090</v>
      </c>
      <c r="D345" s="122">
        <v>0</v>
      </c>
      <c r="E345" s="122"/>
      <c r="F345" s="122"/>
      <c r="G345" s="122">
        <v>0</v>
      </c>
      <c r="H345" s="122"/>
      <c r="I345" s="122"/>
      <c r="J345" s="122">
        <v>0</v>
      </c>
      <c r="K345" s="122">
        <v>9090</v>
      </c>
      <c r="L345" s="122">
        <v>9090</v>
      </c>
      <c r="M345" s="122">
        <v>0</v>
      </c>
      <c r="N345" s="122"/>
      <c r="O345" s="122"/>
      <c r="P345" s="122">
        <v>0</v>
      </c>
      <c r="Q345" s="122"/>
      <c r="R345" s="122"/>
      <c r="S345" s="122">
        <v>0</v>
      </c>
      <c r="T345" s="122"/>
      <c r="U345" s="122"/>
      <c r="V345" s="122">
        <v>0</v>
      </c>
      <c r="W345" s="122"/>
      <c r="X345" s="122"/>
      <c r="Y345" s="122">
        <v>0</v>
      </c>
      <c r="Z345" s="122"/>
      <c r="AA345" s="122"/>
      <c r="AB345" s="122">
        <v>0</v>
      </c>
      <c r="FS345" s="113"/>
      <c r="FT345" s="113"/>
      <c r="FU345" s="113"/>
      <c r="FV345" s="113"/>
      <c r="FW345" s="113"/>
      <c r="FX345" s="113"/>
      <c r="FY345" s="113"/>
      <c r="FZ345" s="113"/>
      <c r="GA345" s="113"/>
      <c r="GB345" s="113"/>
      <c r="GC345" s="113"/>
      <c r="GD345" s="113"/>
      <c r="GE345" s="113"/>
      <c r="GF345" s="113"/>
      <c r="GG345" s="113"/>
      <c r="GH345" s="113"/>
      <c r="GI345" s="113"/>
      <c r="GJ345" s="113"/>
      <c r="GK345" s="113"/>
      <c r="GL345" s="113"/>
    </row>
    <row r="346" spans="1:194" s="116" customFormat="1" x14ac:dyDescent="0.25">
      <c r="A346" s="114" t="s">
        <v>249</v>
      </c>
      <c r="B346" s="115">
        <v>551702</v>
      </c>
      <c r="C346" s="115">
        <v>557435</v>
      </c>
      <c r="D346" s="115">
        <v>5733</v>
      </c>
      <c r="E346" s="115">
        <v>0</v>
      </c>
      <c r="F346" s="115">
        <v>0</v>
      </c>
      <c r="G346" s="115">
        <v>0</v>
      </c>
      <c r="H346" s="115">
        <v>0</v>
      </c>
      <c r="I346" s="115">
        <v>0</v>
      </c>
      <c r="J346" s="115">
        <v>0</v>
      </c>
      <c r="K346" s="115">
        <v>403930</v>
      </c>
      <c r="L346" s="115">
        <v>416976</v>
      </c>
      <c r="M346" s="115">
        <v>13046</v>
      </c>
      <c r="N346" s="115">
        <v>8270</v>
      </c>
      <c r="O346" s="115">
        <v>8270</v>
      </c>
      <c r="P346" s="115">
        <v>0</v>
      </c>
      <c r="Q346" s="115">
        <v>0</v>
      </c>
      <c r="R346" s="115">
        <v>0</v>
      </c>
      <c r="S346" s="115">
        <v>0</v>
      </c>
      <c r="T346" s="115">
        <v>9552</v>
      </c>
      <c r="U346" s="115">
        <v>9552</v>
      </c>
      <c r="V346" s="115">
        <v>0</v>
      </c>
      <c r="W346" s="115">
        <v>0</v>
      </c>
      <c r="X346" s="115">
        <v>0</v>
      </c>
      <c r="Y346" s="115">
        <v>0</v>
      </c>
      <c r="Z346" s="115">
        <v>129950</v>
      </c>
      <c r="AA346" s="115">
        <v>122637</v>
      </c>
      <c r="AB346" s="115">
        <v>-7313</v>
      </c>
      <c r="AC346" s="113"/>
      <c r="AD346" s="113"/>
      <c r="AE346" s="113"/>
      <c r="AF346" s="113"/>
      <c r="AG346" s="113"/>
      <c r="AH346" s="113"/>
      <c r="AI346" s="113"/>
      <c r="AJ346" s="113"/>
      <c r="AK346" s="113"/>
      <c r="AL346" s="113"/>
      <c r="AM346" s="113"/>
      <c r="AN346" s="113"/>
      <c r="AO346" s="113"/>
      <c r="AP346" s="113"/>
      <c r="AQ346" s="113"/>
      <c r="AR346" s="113"/>
      <c r="AS346" s="113"/>
      <c r="AT346" s="113"/>
      <c r="AU346" s="113"/>
      <c r="AV346" s="113"/>
      <c r="AW346" s="113"/>
      <c r="AX346" s="113"/>
      <c r="AY346" s="113"/>
      <c r="AZ346" s="113"/>
      <c r="BA346" s="113"/>
      <c r="BB346" s="113"/>
      <c r="BC346" s="113"/>
      <c r="BD346" s="113"/>
      <c r="BE346" s="113"/>
      <c r="BF346" s="113"/>
      <c r="BG346" s="113"/>
      <c r="BH346" s="113"/>
      <c r="BI346" s="113"/>
      <c r="BJ346" s="113"/>
      <c r="BK346" s="113"/>
      <c r="BL346" s="113"/>
      <c r="BM346" s="113"/>
      <c r="BN346" s="113"/>
      <c r="BO346" s="113"/>
      <c r="BP346" s="113"/>
      <c r="BQ346" s="113"/>
      <c r="BR346" s="113"/>
      <c r="BS346" s="113"/>
      <c r="BT346" s="113"/>
      <c r="BU346" s="113"/>
      <c r="BV346" s="113"/>
      <c r="BW346" s="113"/>
      <c r="BX346" s="113"/>
      <c r="BY346" s="113"/>
      <c r="BZ346" s="113"/>
      <c r="CA346" s="113"/>
      <c r="CB346" s="113"/>
      <c r="CC346" s="113"/>
      <c r="CD346" s="113"/>
      <c r="CE346" s="113"/>
      <c r="CF346" s="113"/>
      <c r="CG346" s="113"/>
      <c r="CH346" s="113"/>
      <c r="CI346" s="113"/>
      <c r="CJ346" s="113"/>
      <c r="CK346" s="113"/>
      <c r="CL346" s="113"/>
      <c r="CM346" s="113"/>
      <c r="CN346" s="113"/>
      <c r="CO346" s="113"/>
      <c r="CP346" s="113"/>
      <c r="CQ346" s="113"/>
      <c r="CR346" s="113"/>
      <c r="CS346" s="113"/>
      <c r="CT346" s="113"/>
      <c r="CU346" s="113"/>
      <c r="CV346" s="113"/>
      <c r="CW346" s="113"/>
      <c r="CX346" s="113"/>
      <c r="CY346" s="113"/>
      <c r="CZ346" s="113"/>
      <c r="DA346" s="113"/>
      <c r="DB346" s="113"/>
      <c r="DC346" s="113"/>
      <c r="DD346" s="113"/>
      <c r="DE346" s="113"/>
      <c r="DF346" s="113"/>
      <c r="DG346" s="113"/>
      <c r="DH346" s="113"/>
      <c r="DI346" s="113"/>
      <c r="DJ346" s="113"/>
      <c r="DK346" s="113"/>
      <c r="DL346" s="113"/>
      <c r="DM346" s="113"/>
      <c r="DN346" s="113"/>
      <c r="DO346" s="113"/>
      <c r="DP346" s="113"/>
      <c r="DQ346" s="113"/>
      <c r="DR346" s="113"/>
      <c r="DS346" s="113"/>
      <c r="DT346" s="113"/>
      <c r="DU346" s="113"/>
      <c r="DV346" s="113"/>
      <c r="DW346" s="113"/>
      <c r="DX346" s="113"/>
      <c r="DY346" s="113"/>
      <c r="DZ346" s="113"/>
      <c r="EA346" s="113"/>
      <c r="EB346" s="113"/>
      <c r="EC346" s="113"/>
      <c r="ED346" s="113"/>
      <c r="EE346" s="113"/>
      <c r="EF346" s="113"/>
      <c r="EG346" s="113"/>
      <c r="EH346" s="113"/>
      <c r="EI346" s="113"/>
      <c r="EJ346" s="113"/>
      <c r="EK346" s="113"/>
      <c r="EL346" s="113"/>
      <c r="EM346" s="113"/>
      <c r="EN346" s="113"/>
      <c r="EO346" s="113"/>
      <c r="EP346" s="113"/>
      <c r="EQ346" s="113"/>
      <c r="ER346" s="113"/>
      <c r="ES346" s="113"/>
      <c r="ET346" s="113"/>
      <c r="EU346" s="113"/>
      <c r="EV346" s="113"/>
      <c r="EW346" s="113"/>
      <c r="EX346" s="113"/>
      <c r="EY346" s="113"/>
      <c r="EZ346" s="113"/>
      <c r="FA346" s="113"/>
      <c r="FB346" s="113"/>
      <c r="FC346" s="113"/>
      <c r="FD346" s="113"/>
      <c r="FE346" s="113"/>
      <c r="FF346" s="113"/>
      <c r="FG346" s="113"/>
      <c r="FH346" s="113"/>
      <c r="FI346" s="113"/>
      <c r="FJ346" s="113"/>
      <c r="FK346" s="113"/>
      <c r="FL346" s="113"/>
      <c r="FM346" s="113"/>
      <c r="FN346" s="113"/>
      <c r="FO346" s="113"/>
      <c r="FP346" s="113"/>
      <c r="FQ346" s="113"/>
      <c r="FR346" s="113"/>
      <c r="FS346" s="113"/>
      <c r="FT346" s="113"/>
      <c r="FU346" s="113"/>
      <c r="FV346" s="113"/>
      <c r="FW346" s="113"/>
      <c r="FX346" s="113"/>
      <c r="FY346" s="113"/>
      <c r="FZ346" s="113"/>
      <c r="GA346" s="113"/>
      <c r="GB346" s="113"/>
      <c r="GC346" s="113"/>
      <c r="GD346" s="113"/>
      <c r="GE346" s="113"/>
      <c r="GF346" s="113"/>
      <c r="GG346" s="113"/>
      <c r="GH346" s="113"/>
      <c r="GI346" s="113"/>
      <c r="GJ346" s="113"/>
      <c r="GK346" s="113"/>
      <c r="GL346" s="113"/>
    </row>
    <row r="347" spans="1:194" s="116" customFormat="1" x14ac:dyDescent="0.25">
      <c r="A347" s="114" t="s">
        <v>269</v>
      </c>
      <c r="B347" s="115">
        <v>66550</v>
      </c>
      <c r="C347" s="115">
        <v>67321</v>
      </c>
      <c r="D347" s="115">
        <v>771</v>
      </c>
      <c r="E347" s="115">
        <v>0</v>
      </c>
      <c r="F347" s="115">
        <v>0</v>
      </c>
      <c r="G347" s="115">
        <v>0</v>
      </c>
      <c r="H347" s="115">
        <v>0</v>
      </c>
      <c r="I347" s="115">
        <v>0</v>
      </c>
      <c r="J347" s="115">
        <v>0</v>
      </c>
      <c r="K347" s="115">
        <v>61900</v>
      </c>
      <c r="L347" s="115">
        <v>62671</v>
      </c>
      <c r="M347" s="115">
        <v>771</v>
      </c>
      <c r="N347" s="115">
        <v>4650</v>
      </c>
      <c r="O347" s="115">
        <v>4650</v>
      </c>
      <c r="P347" s="115">
        <v>0</v>
      </c>
      <c r="Q347" s="115">
        <v>0</v>
      </c>
      <c r="R347" s="115">
        <v>0</v>
      </c>
      <c r="S347" s="115">
        <v>0</v>
      </c>
      <c r="T347" s="115">
        <v>0</v>
      </c>
      <c r="U347" s="115">
        <v>0</v>
      </c>
      <c r="V347" s="115">
        <v>0</v>
      </c>
      <c r="W347" s="115">
        <v>0</v>
      </c>
      <c r="X347" s="115">
        <v>0</v>
      </c>
      <c r="Y347" s="115">
        <v>0</v>
      </c>
      <c r="Z347" s="115">
        <v>0</v>
      </c>
      <c r="AA347" s="115">
        <v>0</v>
      </c>
      <c r="AB347" s="115">
        <v>0</v>
      </c>
      <c r="AC347" s="113"/>
      <c r="AD347" s="113"/>
      <c r="AE347" s="113"/>
      <c r="AF347" s="113"/>
      <c r="AG347" s="113"/>
      <c r="AH347" s="113"/>
      <c r="AI347" s="113"/>
      <c r="AJ347" s="113"/>
      <c r="AK347" s="113"/>
      <c r="AL347" s="113"/>
      <c r="AM347" s="113"/>
      <c r="AN347" s="113"/>
      <c r="AO347" s="113"/>
      <c r="AP347" s="113"/>
      <c r="AQ347" s="113"/>
      <c r="AR347" s="113"/>
      <c r="AS347" s="113"/>
      <c r="AT347" s="113"/>
      <c r="AU347" s="113"/>
      <c r="AV347" s="113"/>
      <c r="AW347" s="113"/>
      <c r="AX347" s="113"/>
      <c r="AY347" s="113"/>
      <c r="AZ347" s="113"/>
      <c r="BA347" s="113"/>
      <c r="BB347" s="113"/>
      <c r="BC347" s="113"/>
      <c r="BD347" s="113"/>
      <c r="BE347" s="113"/>
      <c r="BF347" s="113"/>
      <c r="BG347" s="113"/>
      <c r="BH347" s="113"/>
      <c r="BI347" s="113"/>
      <c r="BJ347" s="113"/>
      <c r="BK347" s="113"/>
      <c r="BL347" s="113"/>
      <c r="BM347" s="113"/>
      <c r="BN347" s="113"/>
      <c r="BO347" s="113"/>
      <c r="BP347" s="113"/>
      <c r="BQ347" s="113"/>
      <c r="BR347" s="113"/>
      <c r="BS347" s="113"/>
      <c r="BT347" s="113"/>
      <c r="BU347" s="113"/>
      <c r="BV347" s="113"/>
      <c r="BW347" s="113"/>
      <c r="BX347" s="113"/>
      <c r="BY347" s="113"/>
      <c r="BZ347" s="113"/>
      <c r="CA347" s="113"/>
      <c r="CB347" s="113"/>
      <c r="CC347" s="113"/>
      <c r="CD347" s="113"/>
      <c r="CE347" s="113"/>
      <c r="CF347" s="113"/>
      <c r="CG347" s="113"/>
      <c r="CH347" s="113"/>
      <c r="CI347" s="113"/>
      <c r="CJ347" s="113"/>
      <c r="CK347" s="113"/>
      <c r="CL347" s="113"/>
      <c r="CM347" s="113"/>
      <c r="CN347" s="113"/>
      <c r="CO347" s="113"/>
      <c r="CP347" s="113"/>
      <c r="CQ347" s="113"/>
      <c r="CR347" s="113"/>
      <c r="CS347" s="113"/>
      <c r="CT347" s="113"/>
      <c r="CU347" s="113"/>
      <c r="CV347" s="113"/>
      <c r="CW347" s="113"/>
      <c r="CX347" s="113"/>
      <c r="CY347" s="113"/>
      <c r="CZ347" s="113"/>
      <c r="DA347" s="113"/>
      <c r="DB347" s="113"/>
      <c r="DC347" s="113"/>
      <c r="DD347" s="113"/>
      <c r="DE347" s="113"/>
      <c r="DF347" s="113"/>
      <c r="DG347" s="113"/>
      <c r="DH347" s="113"/>
      <c r="DI347" s="113"/>
      <c r="DJ347" s="113"/>
      <c r="DK347" s="113"/>
      <c r="DL347" s="113"/>
      <c r="DM347" s="113"/>
      <c r="DN347" s="113"/>
      <c r="DO347" s="113"/>
      <c r="DP347" s="113"/>
      <c r="DQ347" s="113"/>
      <c r="DR347" s="113"/>
      <c r="DS347" s="113"/>
      <c r="DT347" s="113"/>
      <c r="DU347" s="113"/>
      <c r="DV347" s="113"/>
      <c r="DW347" s="113"/>
      <c r="DX347" s="113"/>
      <c r="DY347" s="113"/>
      <c r="DZ347" s="113"/>
      <c r="EA347" s="113"/>
      <c r="EB347" s="113"/>
      <c r="EC347" s="113"/>
      <c r="ED347" s="113"/>
      <c r="EE347" s="113"/>
      <c r="EF347" s="113"/>
      <c r="EG347" s="113"/>
      <c r="EH347" s="113"/>
      <c r="EI347" s="113"/>
      <c r="EJ347" s="113"/>
      <c r="EK347" s="113"/>
      <c r="EL347" s="113"/>
      <c r="EM347" s="113"/>
      <c r="EN347" s="113"/>
      <c r="EO347" s="113"/>
      <c r="EP347" s="113"/>
      <c r="EQ347" s="113"/>
      <c r="ER347" s="113"/>
      <c r="ES347" s="113"/>
      <c r="ET347" s="113"/>
      <c r="EU347" s="113"/>
      <c r="EV347" s="113"/>
      <c r="EW347" s="113"/>
      <c r="EX347" s="113"/>
      <c r="EY347" s="113"/>
      <c r="EZ347" s="113"/>
      <c r="FA347" s="113"/>
      <c r="FB347" s="113"/>
      <c r="FC347" s="113"/>
      <c r="FD347" s="113"/>
      <c r="FE347" s="113"/>
      <c r="FF347" s="113"/>
      <c r="FG347" s="113"/>
      <c r="FH347" s="113"/>
      <c r="FI347" s="113"/>
      <c r="FJ347" s="113"/>
      <c r="FK347" s="113"/>
      <c r="FL347" s="113"/>
      <c r="FM347" s="113"/>
      <c r="FN347" s="113"/>
      <c r="FO347" s="113"/>
      <c r="FP347" s="113"/>
      <c r="FQ347" s="113"/>
      <c r="FR347" s="113"/>
      <c r="FS347" s="113"/>
      <c r="FT347" s="113"/>
      <c r="FU347" s="113"/>
      <c r="FV347" s="113"/>
      <c r="FW347" s="113"/>
      <c r="FX347" s="113"/>
      <c r="FY347" s="113"/>
      <c r="FZ347" s="113"/>
      <c r="GA347" s="113"/>
      <c r="GB347" s="113"/>
      <c r="GC347" s="113"/>
      <c r="GD347" s="113"/>
      <c r="GE347" s="113"/>
      <c r="GF347" s="113"/>
      <c r="GG347" s="113"/>
      <c r="GH347" s="113"/>
      <c r="GI347" s="113"/>
      <c r="GJ347" s="113"/>
      <c r="GK347" s="113"/>
      <c r="GL347" s="113"/>
    </row>
    <row r="348" spans="1:194" s="116" customFormat="1" x14ac:dyDescent="0.25">
      <c r="A348" s="118" t="s">
        <v>397</v>
      </c>
      <c r="B348" s="122">
        <v>3600</v>
      </c>
      <c r="C348" s="122">
        <v>3600</v>
      </c>
      <c r="D348" s="122">
        <v>0</v>
      </c>
      <c r="E348" s="122"/>
      <c r="F348" s="122"/>
      <c r="G348" s="122">
        <v>0</v>
      </c>
      <c r="H348" s="122"/>
      <c r="I348" s="122"/>
      <c r="J348" s="122">
        <v>0</v>
      </c>
      <c r="K348" s="122">
        <v>3600</v>
      </c>
      <c r="L348" s="122">
        <v>3600</v>
      </c>
      <c r="M348" s="122">
        <v>0</v>
      </c>
      <c r="N348" s="122"/>
      <c r="O348" s="122"/>
      <c r="P348" s="122">
        <v>0</v>
      </c>
      <c r="Q348" s="122"/>
      <c r="R348" s="122"/>
      <c r="S348" s="122">
        <v>0</v>
      </c>
      <c r="T348" s="122"/>
      <c r="U348" s="122"/>
      <c r="V348" s="122">
        <v>0</v>
      </c>
      <c r="W348" s="122"/>
      <c r="X348" s="122"/>
      <c r="Y348" s="122">
        <v>0</v>
      </c>
      <c r="Z348" s="122"/>
      <c r="AA348" s="122"/>
      <c r="AB348" s="122">
        <v>0</v>
      </c>
    </row>
    <row r="349" spans="1:194" s="116" customFormat="1" ht="31.5" x14ac:dyDescent="0.25">
      <c r="A349" s="118" t="s">
        <v>398</v>
      </c>
      <c r="B349" s="122">
        <v>54000</v>
      </c>
      <c r="C349" s="122">
        <v>54000</v>
      </c>
      <c r="D349" s="122">
        <v>0</v>
      </c>
      <c r="E349" s="122"/>
      <c r="F349" s="122"/>
      <c r="G349" s="122">
        <v>0</v>
      </c>
      <c r="H349" s="122"/>
      <c r="I349" s="122"/>
      <c r="J349" s="122">
        <v>0</v>
      </c>
      <c r="K349" s="122">
        <v>54000</v>
      </c>
      <c r="L349" s="122">
        <v>54000</v>
      </c>
      <c r="M349" s="122">
        <v>0</v>
      </c>
      <c r="N349" s="122"/>
      <c r="O349" s="122"/>
      <c r="P349" s="122">
        <v>0</v>
      </c>
      <c r="Q349" s="122"/>
      <c r="R349" s="122"/>
      <c r="S349" s="122">
        <v>0</v>
      </c>
      <c r="T349" s="122"/>
      <c r="U349" s="122"/>
      <c r="V349" s="122">
        <v>0</v>
      </c>
      <c r="W349" s="122"/>
      <c r="X349" s="122"/>
      <c r="Y349" s="122">
        <v>0</v>
      </c>
      <c r="Z349" s="122"/>
      <c r="AA349" s="122"/>
      <c r="AB349" s="122">
        <v>0</v>
      </c>
    </row>
    <row r="350" spans="1:194" s="116" customFormat="1" x14ac:dyDescent="0.25">
      <c r="A350" s="118" t="s">
        <v>399</v>
      </c>
      <c r="B350" s="122">
        <v>1000</v>
      </c>
      <c r="C350" s="122">
        <v>1000</v>
      </c>
      <c r="D350" s="122">
        <v>0</v>
      </c>
      <c r="E350" s="122"/>
      <c r="F350" s="122"/>
      <c r="G350" s="122">
        <v>0</v>
      </c>
      <c r="H350" s="122"/>
      <c r="I350" s="122"/>
      <c r="J350" s="122">
        <v>0</v>
      </c>
      <c r="K350" s="122">
        <v>1000</v>
      </c>
      <c r="L350" s="122">
        <v>1000</v>
      </c>
      <c r="M350" s="122">
        <v>0</v>
      </c>
      <c r="N350" s="122"/>
      <c r="O350" s="122"/>
      <c r="P350" s="122">
        <v>0</v>
      </c>
      <c r="Q350" s="122"/>
      <c r="R350" s="122"/>
      <c r="S350" s="122">
        <v>0</v>
      </c>
      <c r="T350" s="122"/>
      <c r="U350" s="122"/>
      <c r="V350" s="122">
        <v>0</v>
      </c>
      <c r="W350" s="122"/>
      <c r="X350" s="122"/>
      <c r="Y350" s="122">
        <v>0</v>
      </c>
      <c r="Z350" s="122"/>
      <c r="AA350" s="122"/>
      <c r="AB350" s="122">
        <v>0</v>
      </c>
    </row>
    <row r="351" spans="1:194" s="116" customFormat="1" x14ac:dyDescent="0.25">
      <c r="A351" s="118" t="s">
        <v>400</v>
      </c>
      <c r="B351" s="122">
        <v>3300</v>
      </c>
      <c r="C351" s="122">
        <v>3300</v>
      </c>
      <c r="D351" s="122">
        <v>0</v>
      </c>
      <c r="E351" s="122"/>
      <c r="F351" s="122"/>
      <c r="G351" s="122">
        <v>0</v>
      </c>
      <c r="H351" s="122"/>
      <c r="I351" s="122"/>
      <c r="J351" s="122">
        <v>0</v>
      </c>
      <c r="K351" s="122">
        <v>3300</v>
      </c>
      <c r="L351" s="122">
        <v>3300</v>
      </c>
      <c r="M351" s="122">
        <v>0</v>
      </c>
      <c r="N351" s="122"/>
      <c r="O351" s="122"/>
      <c r="P351" s="122">
        <v>0</v>
      </c>
      <c r="Q351" s="122"/>
      <c r="R351" s="122"/>
      <c r="S351" s="122">
        <v>0</v>
      </c>
      <c r="T351" s="122"/>
      <c r="U351" s="122"/>
      <c r="V351" s="122">
        <v>0</v>
      </c>
      <c r="W351" s="122"/>
      <c r="X351" s="122"/>
      <c r="Y351" s="122">
        <v>0</v>
      </c>
      <c r="Z351" s="122"/>
      <c r="AA351" s="122"/>
      <c r="AB351" s="122">
        <v>0</v>
      </c>
    </row>
    <row r="352" spans="1:194" s="116" customFormat="1" x14ac:dyDescent="0.25">
      <c r="A352" s="118" t="s">
        <v>401</v>
      </c>
      <c r="B352" s="122">
        <v>670</v>
      </c>
      <c r="C352" s="122">
        <v>670</v>
      </c>
      <c r="D352" s="122">
        <v>0</v>
      </c>
      <c r="E352" s="122"/>
      <c r="F352" s="122"/>
      <c r="G352" s="122">
        <v>0</v>
      </c>
      <c r="H352" s="122"/>
      <c r="I352" s="122"/>
      <c r="J352" s="122">
        <v>0</v>
      </c>
      <c r="K352" s="122"/>
      <c r="L352" s="122"/>
      <c r="M352" s="122">
        <v>0</v>
      </c>
      <c r="N352" s="122">
        <v>670</v>
      </c>
      <c r="O352" s="122">
        <v>670</v>
      </c>
      <c r="P352" s="122">
        <v>0</v>
      </c>
      <c r="Q352" s="122"/>
      <c r="R352" s="122"/>
      <c r="S352" s="122">
        <v>0</v>
      </c>
      <c r="T352" s="122"/>
      <c r="U352" s="122"/>
      <c r="V352" s="122">
        <v>0</v>
      </c>
      <c r="W352" s="122"/>
      <c r="X352" s="122"/>
      <c r="Y352" s="122">
        <v>0</v>
      </c>
      <c r="Z352" s="122"/>
      <c r="AA352" s="122"/>
      <c r="AB352" s="122">
        <v>0</v>
      </c>
    </row>
    <row r="353" spans="1:194" s="116" customFormat="1" x14ac:dyDescent="0.25">
      <c r="A353" s="118" t="s">
        <v>402</v>
      </c>
      <c r="B353" s="122">
        <v>0</v>
      </c>
      <c r="C353" s="122">
        <v>771</v>
      </c>
      <c r="D353" s="122">
        <v>771</v>
      </c>
      <c r="E353" s="122"/>
      <c r="F353" s="122"/>
      <c r="G353" s="122">
        <v>0</v>
      </c>
      <c r="H353" s="122"/>
      <c r="I353" s="122"/>
      <c r="J353" s="122">
        <v>0</v>
      </c>
      <c r="K353" s="122"/>
      <c r="L353" s="122">
        <v>771</v>
      </c>
      <c r="M353" s="122">
        <v>771</v>
      </c>
      <c r="N353" s="122"/>
      <c r="O353" s="122"/>
      <c r="P353" s="122">
        <v>0</v>
      </c>
      <c r="Q353" s="122"/>
      <c r="R353" s="122"/>
      <c r="S353" s="122">
        <v>0</v>
      </c>
      <c r="T353" s="122"/>
      <c r="U353" s="122"/>
      <c r="V353" s="122">
        <v>0</v>
      </c>
      <c r="W353" s="122"/>
      <c r="X353" s="122"/>
      <c r="Y353" s="122">
        <v>0</v>
      </c>
      <c r="Z353" s="122"/>
      <c r="AA353" s="122"/>
      <c r="AB353" s="122">
        <v>0</v>
      </c>
    </row>
    <row r="354" spans="1:194" s="116" customFormat="1" x14ac:dyDescent="0.25">
      <c r="A354" s="118" t="s">
        <v>403</v>
      </c>
      <c r="B354" s="122">
        <v>3980</v>
      </c>
      <c r="C354" s="122">
        <v>3980</v>
      </c>
      <c r="D354" s="122">
        <v>0</v>
      </c>
      <c r="E354" s="122"/>
      <c r="F354" s="122"/>
      <c r="G354" s="122">
        <v>0</v>
      </c>
      <c r="H354" s="122"/>
      <c r="I354" s="122"/>
      <c r="J354" s="122">
        <v>0</v>
      </c>
      <c r="K354" s="122"/>
      <c r="L354" s="122"/>
      <c r="M354" s="122">
        <v>0</v>
      </c>
      <c r="N354" s="122">
        <v>3980</v>
      </c>
      <c r="O354" s="122">
        <v>3980</v>
      </c>
      <c r="P354" s="122">
        <v>0</v>
      </c>
      <c r="Q354" s="122"/>
      <c r="R354" s="122"/>
      <c r="S354" s="122">
        <v>0</v>
      </c>
      <c r="T354" s="122"/>
      <c r="U354" s="122"/>
      <c r="V354" s="122">
        <v>0</v>
      </c>
      <c r="W354" s="122"/>
      <c r="X354" s="122"/>
      <c r="Y354" s="122">
        <v>0</v>
      </c>
      <c r="Z354" s="122"/>
      <c r="AA354" s="122"/>
      <c r="AB354" s="122">
        <v>0</v>
      </c>
    </row>
    <row r="355" spans="1:194" s="116" customFormat="1" x14ac:dyDescent="0.25">
      <c r="A355" s="114" t="s">
        <v>275</v>
      </c>
      <c r="B355" s="115">
        <v>80000</v>
      </c>
      <c r="C355" s="115">
        <v>80000</v>
      </c>
      <c r="D355" s="115">
        <v>0</v>
      </c>
      <c r="E355" s="115">
        <v>0</v>
      </c>
      <c r="F355" s="115">
        <v>0</v>
      </c>
      <c r="G355" s="115">
        <v>0</v>
      </c>
      <c r="H355" s="115">
        <v>0</v>
      </c>
      <c r="I355" s="115">
        <v>0</v>
      </c>
      <c r="J355" s="115">
        <v>0</v>
      </c>
      <c r="K355" s="115">
        <v>0</v>
      </c>
      <c r="L355" s="115">
        <v>0</v>
      </c>
      <c r="M355" s="115">
        <v>0</v>
      </c>
      <c r="N355" s="115">
        <v>0</v>
      </c>
      <c r="O355" s="115">
        <v>0</v>
      </c>
      <c r="P355" s="115">
        <v>0</v>
      </c>
      <c r="Q355" s="115">
        <v>0</v>
      </c>
      <c r="R355" s="115">
        <v>0</v>
      </c>
      <c r="S355" s="115">
        <v>0</v>
      </c>
      <c r="T355" s="115">
        <v>0</v>
      </c>
      <c r="U355" s="115">
        <v>0</v>
      </c>
      <c r="V355" s="115">
        <v>0</v>
      </c>
      <c r="W355" s="115">
        <v>0</v>
      </c>
      <c r="X355" s="115">
        <v>0</v>
      </c>
      <c r="Y355" s="115">
        <v>0</v>
      </c>
      <c r="Z355" s="115">
        <v>80000</v>
      </c>
      <c r="AA355" s="115">
        <v>80000</v>
      </c>
      <c r="AB355" s="115">
        <v>0</v>
      </c>
      <c r="AC355" s="113"/>
      <c r="AD355" s="113"/>
      <c r="AE355" s="113"/>
      <c r="AF355" s="113"/>
      <c r="AG355" s="113"/>
      <c r="AH355" s="113"/>
      <c r="AI355" s="113"/>
      <c r="AJ355" s="113"/>
      <c r="AK355" s="113"/>
      <c r="AL355" s="113"/>
      <c r="AM355" s="113"/>
      <c r="AN355" s="113"/>
      <c r="AO355" s="113"/>
      <c r="AP355" s="113"/>
      <c r="AQ355" s="113"/>
      <c r="AR355" s="113"/>
      <c r="AS355" s="113"/>
      <c r="AT355" s="113"/>
      <c r="AU355" s="113"/>
      <c r="AV355" s="113"/>
      <c r="AW355" s="113"/>
      <c r="AX355" s="113"/>
      <c r="AY355" s="113"/>
      <c r="AZ355" s="113"/>
      <c r="BA355" s="113"/>
      <c r="BB355" s="113"/>
      <c r="BC355" s="113"/>
      <c r="BD355" s="113"/>
      <c r="BE355" s="113"/>
      <c r="BF355" s="113"/>
      <c r="BG355" s="113"/>
      <c r="BH355" s="113"/>
      <c r="BI355" s="113"/>
      <c r="BJ355" s="113"/>
      <c r="BK355" s="113"/>
      <c r="BL355" s="113"/>
      <c r="BM355" s="113"/>
      <c r="BN355" s="113"/>
      <c r="BO355" s="113"/>
      <c r="BP355" s="113"/>
      <c r="BQ355" s="113"/>
      <c r="BR355" s="113"/>
      <c r="BS355" s="113"/>
      <c r="BT355" s="113"/>
      <c r="BU355" s="113"/>
      <c r="BV355" s="113"/>
      <c r="BW355" s="113"/>
      <c r="BX355" s="113"/>
      <c r="BY355" s="113"/>
      <c r="BZ355" s="113"/>
      <c r="CA355" s="113"/>
      <c r="CB355" s="113"/>
      <c r="CC355" s="113"/>
      <c r="CD355" s="113"/>
      <c r="CE355" s="113"/>
      <c r="CF355" s="113"/>
      <c r="CG355" s="113"/>
      <c r="CH355" s="113"/>
      <c r="CI355" s="113"/>
      <c r="CJ355" s="113"/>
      <c r="CK355" s="113"/>
      <c r="CL355" s="113"/>
      <c r="CM355" s="113"/>
      <c r="CN355" s="113"/>
      <c r="CO355" s="113"/>
      <c r="CP355" s="113"/>
      <c r="CQ355" s="113"/>
      <c r="CR355" s="113"/>
      <c r="CS355" s="113"/>
      <c r="CT355" s="113"/>
      <c r="CU355" s="113"/>
      <c r="CV355" s="113"/>
      <c r="CW355" s="113"/>
      <c r="CX355" s="113"/>
      <c r="CY355" s="113"/>
      <c r="CZ355" s="113"/>
      <c r="DA355" s="113"/>
      <c r="DB355" s="113"/>
      <c r="DC355" s="113"/>
      <c r="DD355" s="113"/>
      <c r="DE355" s="113"/>
      <c r="DF355" s="113"/>
      <c r="DG355" s="113"/>
      <c r="DH355" s="113"/>
      <c r="DI355" s="113"/>
      <c r="DJ355" s="113"/>
      <c r="DK355" s="113"/>
      <c r="DL355" s="113"/>
      <c r="DM355" s="113"/>
      <c r="DN355" s="113"/>
      <c r="DO355" s="113"/>
      <c r="DP355" s="113"/>
      <c r="DQ355" s="113"/>
      <c r="DR355" s="113"/>
      <c r="DS355" s="113"/>
      <c r="DT355" s="113"/>
      <c r="DU355" s="113"/>
      <c r="DV355" s="113"/>
      <c r="DW355" s="113"/>
      <c r="DX355" s="113"/>
      <c r="DY355" s="113"/>
      <c r="DZ355" s="113"/>
      <c r="EA355" s="113"/>
      <c r="EB355" s="113"/>
      <c r="EC355" s="113"/>
      <c r="ED355" s="113"/>
      <c r="EE355" s="113"/>
      <c r="EF355" s="113"/>
      <c r="EG355" s="113"/>
      <c r="EH355" s="113"/>
      <c r="EI355" s="113"/>
      <c r="EJ355" s="113"/>
      <c r="EK355" s="113"/>
      <c r="EL355" s="113"/>
      <c r="EM355" s="113"/>
      <c r="EN355" s="113"/>
      <c r="EO355" s="113"/>
      <c r="EP355" s="113"/>
      <c r="EQ355" s="113"/>
      <c r="ER355" s="113"/>
      <c r="ES355" s="113"/>
      <c r="ET355" s="113"/>
      <c r="EU355" s="113"/>
      <c r="EV355" s="113"/>
      <c r="EW355" s="113"/>
      <c r="EX355" s="113"/>
      <c r="EY355" s="113"/>
      <c r="EZ355" s="113"/>
      <c r="FA355" s="113"/>
      <c r="FB355" s="113"/>
      <c r="FC355" s="113"/>
      <c r="FD355" s="113"/>
      <c r="FE355" s="113"/>
      <c r="FF355" s="113"/>
      <c r="FG355" s="113"/>
      <c r="FH355" s="113"/>
      <c r="FI355" s="113"/>
      <c r="FJ355" s="113"/>
      <c r="FK355" s="113"/>
      <c r="FL355" s="113"/>
      <c r="FM355" s="113"/>
      <c r="FN355" s="113"/>
      <c r="FO355" s="113"/>
      <c r="FP355" s="113"/>
      <c r="FQ355" s="113"/>
      <c r="FR355" s="113"/>
      <c r="FS355" s="113"/>
      <c r="FT355" s="113"/>
      <c r="FU355" s="113"/>
      <c r="FV355" s="113"/>
      <c r="FW355" s="113"/>
      <c r="FX355" s="113"/>
      <c r="FY355" s="113"/>
      <c r="FZ355" s="113"/>
      <c r="GA355" s="113"/>
      <c r="GB355" s="113"/>
      <c r="GC355" s="113"/>
      <c r="GD355" s="113"/>
      <c r="GE355" s="113"/>
      <c r="GF355" s="113"/>
      <c r="GG355" s="113"/>
      <c r="GH355" s="113"/>
      <c r="GI355" s="113"/>
      <c r="GJ355" s="113"/>
      <c r="GK355" s="113"/>
      <c r="GL355" s="113"/>
    </row>
    <row r="356" spans="1:194" s="116" customFormat="1" x14ac:dyDescent="0.25">
      <c r="A356" s="121" t="s">
        <v>404</v>
      </c>
      <c r="B356" s="122">
        <v>80000</v>
      </c>
      <c r="C356" s="122">
        <v>80000</v>
      </c>
      <c r="D356" s="122">
        <v>0</v>
      </c>
      <c r="E356" s="115"/>
      <c r="F356" s="115"/>
      <c r="G356" s="115">
        <v>0</v>
      </c>
      <c r="H356" s="115"/>
      <c r="I356" s="115"/>
      <c r="J356" s="115">
        <v>0</v>
      </c>
      <c r="K356" s="115"/>
      <c r="L356" s="115"/>
      <c r="M356" s="115">
        <v>0</v>
      </c>
      <c r="N356" s="115"/>
      <c r="O356" s="115"/>
      <c r="P356" s="115">
        <v>0</v>
      </c>
      <c r="Q356" s="115"/>
      <c r="R356" s="115"/>
      <c r="S356" s="115">
        <v>0</v>
      </c>
      <c r="T356" s="115"/>
      <c r="U356" s="115"/>
      <c r="V356" s="115">
        <v>0</v>
      </c>
      <c r="W356" s="115"/>
      <c r="X356" s="115"/>
      <c r="Y356" s="115">
        <v>0</v>
      </c>
      <c r="Z356" s="122">
        <v>80000</v>
      </c>
      <c r="AA356" s="122">
        <v>80000</v>
      </c>
      <c r="AB356" s="115">
        <v>0</v>
      </c>
      <c r="AC356" s="113"/>
      <c r="AD356" s="113"/>
      <c r="AE356" s="113"/>
      <c r="AF356" s="113"/>
      <c r="AG356" s="113"/>
      <c r="AH356" s="113"/>
      <c r="AI356" s="113"/>
      <c r="AJ356" s="113"/>
      <c r="AK356" s="113"/>
      <c r="AL356" s="113"/>
      <c r="AM356" s="113"/>
      <c r="AN356" s="113"/>
      <c r="AO356" s="113"/>
      <c r="AP356" s="113"/>
      <c r="AQ356" s="113"/>
      <c r="AR356" s="113"/>
      <c r="AS356" s="113"/>
      <c r="AT356" s="113"/>
      <c r="AU356" s="113"/>
      <c r="AV356" s="113"/>
      <c r="AW356" s="113"/>
      <c r="AX356" s="113"/>
      <c r="AY356" s="113"/>
      <c r="AZ356" s="113"/>
      <c r="BA356" s="113"/>
      <c r="BB356" s="113"/>
      <c r="BC356" s="113"/>
      <c r="BD356" s="113"/>
      <c r="BE356" s="113"/>
      <c r="BF356" s="113"/>
      <c r="BG356" s="113"/>
      <c r="BH356" s="113"/>
      <c r="BI356" s="113"/>
      <c r="BJ356" s="113"/>
      <c r="BK356" s="113"/>
      <c r="BL356" s="113"/>
      <c r="BM356" s="113"/>
      <c r="BN356" s="113"/>
      <c r="BO356" s="113"/>
      <c r="BP356" s="113"/>
      <c r="BQ356" s="113"/>
      <c r="BR356" s="113"/>
      <c r="BS356" s="113"/>
      <c r="BT356" s="113"/>
      <c r="BU356" s="113"/>
      <c r="BV356" s="113"/>
      <c r="BW356" s="113"/>
      <c r="BX356" s="113"/>
      <c r="BY356" s="113"/>
      <c r="BZ356" s="113"/>
      <c r="CA356" s="113"/>
      <c r="CB356" s="113"/>
      <c r="CC356" s="113"/>
      <c r="CD356" s="113"/>
      <c r="CE356" s="113"/>
      <c r="CF356" s="113"/>
      <c r="CG356" s="113"/>
      <c r="CH356" s="113"/>
      <c r="CI356" s="113"/>
      <c r="CJ356" s="113"/>
      <c r="CK356" s="113"/>
      <c r="CL356" s="113"/>
      <c r="CM356" s="113"/>
      <c r="CN356" s="113"/>
      <c r="CO356" s="113"/>
      <c r="CP356" s="113"/>
      <c r="CQ356" s="113"/>
      <c r="CR356" s="113"/>
      <c r="CS356" s="113"/>
      <c r="CT356" s="113"/>
      <c r="CU356" s="113"/>
      <c r="CV356" s="113"/>
      <c r="CW356" s="113"/>
      <c r="CX356" s="113"/>
      <c r="CY356" s="113"/>
      <c r="CZ356" s="113"/>
      <c r="DA356" s="113"/>
      <c r="DB356" s="113"/>
      <c r="DC356" s="113"/>
      <c r="DD356" s="113"/>
      <c r="DE356" s="113"/>
      <c r="DF356" s="113"/>
      <c r="DG356" s="113"/>
      <c r="DH356" s="113"/>
      <c r="DI356" s="113"/>
      <c r="DJ356" s="113"/>
      <c r="DK356" s="113"/>
      <c r="DL356" s="113"/>
      <c r="DM356" s="113"/>
      <c r="DN356" s="113"/>
      <c r="DO356" s="113"/>
      <c r="DP356" s="113"/>
      <c r="DQ356" s="113"/>
      <c r="DR356" s="113"/>
      <c r="DS356" s="113"/>
      <c r="DT356" s="113"/>
      <c r="DU356" s="113"/>
      <c r="DV356" s="113"/>
      <c r="DW356" s="113"/>
      <c r="DX356" s="113"/>
      <c r="DY356" s="113"/>
      <c r="DZ356" s="113"/>
      <c r="EA356" s="113"/>
      <c r="EB356" s="113"/>
      <c r="EC356" s="113"/>
      <c r="ED356" s="113"/>
      <c r="EE356" s="113"/>
      <c r="EF356" s="113"/>
      <c r="EG356" s="113"/>
      <c r="EH356" s="113"/>
      <c r="EI356" s="113"/>
      <c r="EJ356" s="113"/>
      <c r="EK356" s="113"/>
      <c r="EL356" s="113"/>
      <c r="EM356" s="113"/>
      <c r="EN356" s="113"/>
      <c r="EO356" s="113"/>
      <c r="EP356" s="113"/>
      <c r="EQ356" s="113"/>
      <c r="ER356" s="113"/>
      <c r="ES356" s="113"/>
      <c r="ET356" s="113"/>
      <c r="EU356" s="113"/>
      <c r="EV356" s="113"/>
      <c r="EW356" s="113"/>
      <c r="EX356" s="113"/>
      <c r="EY356" s="113"/>
      <c r="EZ356" s="113"/>
      <c r="FA356" s="113"/>
      <c r="FB356" s="113"/>
      <c r="FC356" s="113"/>
      <c r="FD356" s="113"/>
      <c r="FE356" s="113"/>
      <c r="FF356" s="113"/>
      <c r="FG356" s="113"/>
      <c r="FH356" s="113"/>
      <c r="FI356" s="113"/>
      <c r="FJ356" s="113"/>
      <c r="FK356" s="113"/>
      <c r="FL356" s="113"/>
      <c r="FM356" s="113"/>
      <c r="FN356" s="113"/>
      <c r="FO356" s="113"/>
      <c r="FP356" s="113"/>
      <c r="FQ356" s="113"/>
      <c r="FR356" s="113"/>
      <c r="FS356" s="113"/>
      <c r="FT356" s="113"/>
      <c r="FU356" s="113"/>
      <c r="FV356" s="113"/>
      <c r="FW356" s="113"/>
      <c r="FX356" s="113"/>
      <c r="FY356" s="113"/>
      <c r="FZ356" s="113"/>
      <c r="GA356" s="113"/>
      <c r="GB356" s="113"/>
      <c r="GC356" s="113"/>
      <c r="GD356" s="113"/>
      <c r="GE356" s="113"/>
      <c r="GF356" s="113"/>
      <c r="GG356" s="113"/>
      <c r="GH356" s="113"/>
      <c r="GI356" s="113"/>
      <c r="GJ356" s="113"/>
      <c r="GK356" s="113"/>
      <c r="GL356" s="113"/>
    </row>
    <row r="357" spans="1:194" s="116" customFormat="1" x14ac:dyDescent="0.25">
      <c r="A357" s="114" t="s">
        <v>277</v>
      </c>
      <c r="B357" s="115">
        <v>235620</v>
      </c>
      <c r="C357" s="115">
        <v>235620</v>
      </c>
      <c r="D357" s="115">
        <v>0</v>
      </c>
      <c r="E357" s="115">
        <v>0</v>
      </c>
      <c r="F357" s="115">
        <v>0</v>
      </c>
      <c r="G357" s="115">
        <v>0</v>
      </c>
      <c r="H357" s="115">
        <v>0</v>
      </c>
      <c r="I357" s="115">
        <v>0</v>
      </c>
      <c r="J357" s="115">
        <v>0</v>
      </c>
      <c r="K357" s="115">
        <v>185670</v>
      </c>
      <c r="L357" s="115">
        <v>192983</v>
      </c>
      <c r="M357" s="115">
        <v>7313</v>
      </c>
      <c r="N357" s="115">
        <v>0</v>
      </c>
      <c r="O357" s="115">
        <v>0</v>
      </c>
      <c r="P357" s="115">
        <v>0</v>
      </c>
      <c r="Q357" s="115">
        <v>0</v>
      </c>
      <c r="R357" s="115">
        <v>0</v>
      </c>
      <c r="S357" s="115">
        <v>0</v>
      </c>
      <c r="T357" s="115">
        <v>0</v>
      </c>
      <c r="U357" s="115">
        <v>0</v>
      </c>
      <c r="V357" s="115">
        <v>0</v>
      </c>
      <c r="W357" s="115">
        <v>0</v>
      </c>
      <c r="X357" s="115">
        <v>0</v>
      </c>
      <c r="Y357" s="115">
        <v>0</v>
      </c>
      <c r="Z357" s="115">
        <v>49950</v>
      </c>
      <c r="AA357" s="115">
        <v>42637</v>
      </c>
      <c r="AB357" s="115">
        <v>-7313</v>
      </c>
      <c r="AC357" s="113"/>
      <c r="AD357" s="113"/>
      <c r="AE357" s="113"/>
      <c r="AF357" s="113"/>
      <c r="AG357" s="113"/>
      <c r="AH357" s="113"/>
      <c r="AI357" s="113"/>
      <c r="AJ357" s="113"/>
      <c r="AK357" s="113"/>
      <c r="AL357" s="113"/>
      <c r="AM357" s="113"/>
      <c r="AN357" s="113"/>
      <c r="AO357" s="113"/>
      <c r="AP357" s="113"/>
      <c r="AQ357" s="113"/>
      <c r="AR357" s="113"/>
      <c r="AS357" s="113"/>
      <c r="AT357" s="113"/>
      <c r="AU357" s="113"/>
      <c r="AV357" s="113"/>
      <c r="AW357" s="113"/>
      <c r="AX357" s="113"/>
      <c r="AY357" s="113"/>
      <c r="AZ357" s="113"/>
      <c r="BA357" s="113"/>
      <c r="BB357" s="113"/>
      <c r="BC357" s="113"/>
      <c r="BD357" s="113"/>
      <c r="BE357" s="113"/>
      <c r="BF357" s="113"/>
      <c r="BG357" s="113"/>
      <c r="BH357" s="113"/>
      <c r="BI357" s="113"/>
      <c r="BJ357" s="113"/>
      <c r="BK357" s="113"/>
      <c r="BL357" s="113"/>
      <c r="BM357" s="113"/>
      <c r="BN357" s="113"/>
      <c r="BO357" s="113"/>
      <c r="BP357" s="113"/>
      <c r="BQ357" s="113"/>
      <c r="BR357" s="113"/>
      <c r="BS357" s="113"/>
      <c r="BT357" s="113"/>
      <c r="BU357" s="113"/>
      <c r="BV357" s="113"/>
      <c r="BW357" s="113"/>
      <c r="BX357" s="113"/>
      <c r="BY357" s="113"/>
      <c r="BZ357" s="113"/>
      <c r="CA357" s="113"/>
      <c r="CB357" s="113"/>
      <c r="CC357" s="113"/>
      <c r="CD357" s="113"/>
      <c r="CE357" s="113"/>
      <c r="CF357" s="113"/>
      <c r="CG357" s="113"/>
      <c r="CH357" s="113"/>
      <c r="CI357" s="113"/>
      <c r="CJ357" s="113"/>
      <c r="CK357" s="113"/>
      <c r="CL357" s="113"/>
      <c r="CM357" s="113"/>
      <c r="CN357" s="113"/>
      <c r="CO357" s="113"/>
      <c r="CP357" s="113"/>
      <c r="CQ357" s="113"/>
      <c r="CR357" s="113"/>
      <c r="CS357" s="113"/>
      <c r="CT357" s="113"/>
      <c r="CU357" s="113"/>
      <c r="CV357" s="113"/>
      <c r="CW357" s="113"/>
      <c r="CX357" s="113"/>
      <c r="CY357" s="113"/>
      <c r="CZ357" s="113"/>
      <c r="DA357" s="113"/>
      <c r="DB357" s="113"/>
      <c r="DC357" s="113"/>
      <c r="DD357" s="113"/>
      <c r="DE357" s="113"/>
      <c r="DF357" s="113"/>
      <c r="DG357" s="113"/>
      <c r="DH357" s="113"/>
      <c r="DI357" s="113"/>
      <c r="DJ357" s="113"/>
      <c r="DK357" s="113"/>
      <c r="DL357" s="113"/>
      <c r="DM357" s="113"/>
      <c r="DN357" s="113"/>
      <c r="DO357" s="113"/>
      <c r="DP357" s="113"/>
      <c r="DQ357" s="113"/>
      <c r="DR357" s="113"/>
      <c r="DS357" s="113"/>
      <c r="DT357" s="113"/>
      <c r="DU357" s="113"/>
      <c r="DV357" s="113"/>
      <c r="DW357" s="113"/>
      <c r="DX357" s="113"/>
      <c r="DY357" s="113"/>
      <c r="DZ357" s="113"/>
      <c r="EA357" s="113"/>
      <c r="EB357" s="113"/>
      <c r="EC357" s="113"/>
      <c r="ED357" s="113"/>
      <c r="EE357" s="113"/>
      <c r="EF357" s="113"/>
      <c r="EG357" s="113"/>
      <c r="EH357" s="113"/>
      <c r="EI357" s="113"/>
      <c r="EJ357" s="113"/>
      <c r="EK357" s="113"/>
      <c r="EL357" s="113"/>
      <c r="EM357" s="113"/>
      <c r="EN357" s="113"/>
      <c r="EO357" s="113"/>
      <c r="EP357" s="113"/>
      <c r="EQ357" s="113"/>
      <c r="ER357" s="113"/>
      <c r="ES357" s="113"/>
      <c r="ET357" s="113"/>
      <c r="EU357" s="113"/>
      <c r="EV357" s="113"/>
      <c r="EW357" s="113"/>
      <c r="EX357" s="113"/>
      <c r="EY357" s="113"/>
      <c r="EZ357" s="113"/>
      <c r="FA357" s="113"/>
      <c r="FB357" s="113"/>
      <c r="FC357" s="113"/>
      <c r="FD357" s="113"/>
      <c r="FE357" s="113"/>
      <c r="FF357" s="113"/>
      <c r="FG357" s="113"/>
      <c r="FH357" s="113"/>
      <c r="FI357" s="113"/>
      <c r="FJ357" s="113"/>
      <c r="FK357" s="113"/>
      <c r="FL357" s="113"/>
      <c r="FM357" s="113"/>
      <c r="FN357" s="113"/>
      <c r="FO357" s="113"/>
      <c r="FP357" s="113"/>
      <c r="FQ357" s="113"/>
      <c r="FR357" s="113"/>
      <c r="FS357" s="113"/>
      <c r="FT357" s="113"/>
      <c r="FU357" s="113"/>
      <c r="FV357" s="113"/>
      <c r="FW357" s="113"/>
      <c r="FX357" s="113"/>
      <c r="FY357" s="113"/>
      <c r="FZ357" s="113"/>
      <c r="GA357" s="113"/>
      <c r="GB357" s="113"/>
      <c r="GC357" s="113"/>
      <c r="GD357" s="113"/>
      <c r="GE357" s="113"/>
      <c r="GF357" s="113"/>
      <c r="GG357" s="113"/>
      <c r="GH357" s="113"/>
      <c r="GI357" s="113"/>
      <c r="GJ357" s="113"/>
      <c r="GK357" s="113"/>
      <c r="GL357" s="113"/>
    </row>
    <row r="358" spans="1:194" s="116" customFormat="1" x14ac:dyDescent="0.25">
      <c r="A358" s="121" t="s">
        <v>405</v>
      </c>
      <c r="B358" s="122">
        <v>119646</v>
      </c>
      <c r="C358" s="122">
        <v>119646</v>
      </c>
      <c r="D358" s="122">
        <v>0</v>
      </c>
      <c r="E358" s="122"/>
      <c r="F358" s="122"/>
      <c r="G358" s="122">
        <v>0</v>
      </c>
      <c r="H358" s="122"/>
      <c r="I358" s="122"/>
      <c r="J358" s="122">
        <v>0</v>
      </c>
      <c r="K358" s="122">
        <v>119646</v>
      </c>
      <c r="L358" s="122">
        <v>119646</v>
      </c>
      <c r="M358" s="122">
        <v>0</v>
      </c>
      <c r="N358" s="122"/>
      <c r="O358" s="122"/>
      <c r="P358" s="122">
        <v>0</v>
      </c>
      <c r="Q358" s="122"/>
      <c r="R358" s="122"/>
      <c r="S358" s="122">
        <v>0</v>
      </c>
      <c r="T358" s="122"/>
      <c r="U358" s="122"/>
      <c r="V358" s="122">
        <v>0</v>
      </c>
      <c r="W358" s="122"/>
      <c r="X358" s="122"/>
      <c r="Y358" s="122">
        <v>0</v>
      </c>
      <c r="Z358" s="122"/>
      <c r="AA358" s="122"/>
      <c r="AB358" s="122">
        <v>0</v>
      </c>
    </row>
    <row r="359" spans="1:194" s="116" customFormat="1" ht="31.5" x14ac:dyDescent="0.25">
      <c r="A359" s="121" t="s">
        <v>406</v>
      </c>
      <c r="B359" s="122">
        <v>80340</v>
      </c>
      <c r="C359" s="122">
        <v>80340</v>
      </c>
      <c r="D359" s="122">
        <v>0</v>
      </c>
      <c r="E359" s="122"/>
      <c r="F359" s="122"/>
      <c r="G359" s="122">
        <v>0</v>
      </c>
      <c r="H359" s="122"/>
      <c r="I359" s="122"/>
      <c r="J359" s="122">
        <v>0</v>
      </c>
      <c r="K359" s="122">
        <v>30390</v>
      </c>
      <c r="L359" s="122">
        <v>37703</v>
      </c>
      <c r="M359" s="122">
        <v>7313</v>
      </c>
      <c r="N359" s="122">
        <v>0</v>
      </c>
      <c r="O359" s="122">
        <v>0</v>
      </c>
      <c r="P359" s="122">
        <v>0</v>
      </c>
      <c r="Q359" s="122"/>
      <c r="R359" s="122"/>
      <c r="S359" s="122">
        <v>0</v>
      </c>
      <c r="T359" s="122"/>
      <c r="U359" s="122"/>
      <c r="V359" s="122">
        <v>0</v>
      </c>
      <c r="W359" s="122"/>
      <c r="X359" s="122"/>
      <c r="Y359" s="122">
        <v>0</v>
      </c>
      <c r="Z359" s="122">
        <v>49950</v>
      </c>
      <c r="AA359" s="122">
        <v>42637</v>
      </c>
      <c r="AB359" s="122">
        <v>-7313</v>
      </c>
    </row>
    <row r="360" spans="1:194" s="116" customFormat="1" x14ac:dyDescent="0.25">
      <c r="A360" s="121" t="s">
        <v>407</v>
      </c>
      <c r="B360" s="122">
        <v>4000</v>
      </c>
      <c r="C360" s="122">
        <v>4000</v>
      </c>
      <c r="D360" s="122">
        <v>0</v>
      </c>
      <c r="E360" s="122"/>
      <c r="F360" s="122"/>
      <c r="G360" s="122">
        <v>0</v>
      </c>
      <c r="H360" s="122"/>
      <c r="I360" s="122"/>
      <c r="J360" s="122">
        <v>0</v>
      </c>
      <c r="K360" s="122">
        <v>4000</v>
      </c>
      <c r="L360" s="122">
        <v>4000</v>
      </c>
      <c r="M360" s="122">
        <v>0</v>
      </c>
      <c r="N360" s="122"/>
      <c r="O360" s="122"/>
      <c r="P360" s="122">
        <v>0</v>
      </c>
      <c r="Q360" s="122"/>
      <c r="R360" s="122"/>
      <c r="S360" s="122">
        <v>0</v>
      </c>
      <c r="T360" s="122"/>
      <c r="U360" s="122"/>
      <c r="V360" s="122">
        <v>0</v>
      </c>
      <c r="W360" s="122"/>
      <c r="X360" s="122"/>
      <c r="Y360" s="122">
        <v>0</v>
      </c>
      <c r="Z360" s="122"/>
      <c r="AA360" s="122"/>
      <c r="AB360" s="122">
        <v>0</v>
      </c>
    </row>
    <row r="361" spans="1:194" s="116" customFormat="1" x14ac:dyDescent="0.25">
      <c r="A361" s="118" t="s">
        <v>408</v>
      </c>
      <c r="B361" s="122">
        <v>1100</v>
      </c>
      <c r="C361" s="122">
        <v>1100</v>
      </c>
      <c r="D361" s="122">
        <v>0</v>
      </c>
      <c r="E361" s="122"/>
      <c r="F361" s="122"/>
      <c r="G361" s="122">
        <v>0</v>
      </c>
      <c r="H361" s="122"/>
      <c r="I361" s="122"/>
      <c r="J361" s="122">
        <v>0</v>
      </c>
      <c r="K361" s="122">
        <v>1100</v>
      </c>
      <c r="L361" s="122">
        <v>1100</v>
      </c>
      <c r="M361" s="122">
        <v>0</v>
      </c>
      <c r="N361" s="122"/>
      <c r="O361" s="122"/>
      <c r="P361" s="122">
        <v>0</v>
      </c>
      <c r="Q361" s="122"/>
      <c r="R361" s="122"/>
      <c r="S361" s="122">
        <v>0</v>
      </c>
      <c r="T361" s="122"/>
      <c r="U361" s="122"/>
      <c r="V361" s="122">
        <v>0</v>
      </c>
      <c r="W361" s="122"/>
      <c r="X361" s="122"/>
      <c r="Y361" s="122">
        <v>0</v>
      </c>
      <c r="Z361" s="122"/>
      <c r="AA361" s="122"/>
      <c r="AB361" s="122">
        <v>0</v>
      </c>
    </row>
    <row r="362" spans="1:194" s="116" customFormat="1" x14ac:dyDescent="0.25">
      <c r="A362" s="118" t="s">
        <v>409</v>
      </c>
      <c r="B362" s="122">
        <v>27932</v>
      </c>
      <c r="C362" s="122">
        <v>27932</v>
      </c>
      <c r="D362" s="122">
        <v>0</v>
      </c>
      <c r="E362" s="122"/>
      <c r="F362" s="122"/>
      <c r="G362" s="122">
        <v>0</v>
      </c>
      <c r="H362" s="122"/>
      <c r="I362" s="122"/>
      <c r="J362" s="122">
        <v>0</v>
      </c>
      <c r="K362" s="122">
        <v>27932</v>
      </c>
      <c r="L362" s="122">
        <v>27932</v>
      </c>
      <c r="M362" s="122">
        <v>0</v>
      </c>
      <c r="N362" s="122"/>
      <c r="O362" s="122"/>
      <c r="P362" s="122">
        <v>0</v>
      </c>
      <c r="Q362" s="122"/>
      <c r="R362" s="122"/>
      <c r="S362" s="122">
        <v>0</v>
      </c>
      <c r="T362" s="122"/>
      <c r="U362" s="122"/>
      <c r="V362" s="122">
        <v>0</v>
      </c>
      <c r="W362" s="122"/>
      <c r="X362" s="122"/>
      <c r="Y362" s="122">
        <v>0</v>
      </c>
      <c r="Z362" s="122"/>
      <c r="AA362" s="122"/>
      <c r="AB362" s="122">
        <v>0</v>
      </c>
    </row>
    <row r="363" spans="1:194" s="116" customFormat="1" x14ac:dyDescent="0.25">
      <c r="A363" s="118" t="s">
        <v>410</v>
      </c>
      <c r="B363" s="122">
        <v>2602</v>
      </c>
      <c r="C363" s="122">
        <v>2602</v>
      </c>
      <c r="D363" s="122">
        <v>0</v>
      </c>
      <c r="E363" s="122"/>
      <c r="F363" s="122"/>
      <c r="G363" s="122">
        <v>0</v>
      </c>
      <c r="H363" s="122"/>
      <c r="I363" s="122"/>
      <c r="J363" s="122">
        <v>0</v>
      </c>
      <c r="K363" s="132">
        <v>2602</v>
      </c>
      <c r="L363" s="132">
        <v>2602</v>
      </c>
      <c r="M363" s="122">
        <v>0</v>
      </c>
      <c r="N363" s="122"/>
      <c r="O363" s="122"/>
      <c r="P363" s="122">
        <v>0</v>
      </c>
      <c r="Q363" s="122"/>
      <c r="R363" s="122"/>
      <c r="S363" s="122">
        <v>0</v>
      </c>
      <c r="T363" s="122"/>
      <c r="U363" s="122"/>
      <c r="V363" s="122">
        <v>0</v>
      </c>
      <c r="W363" s="122"/>
      <c r="X363" s="122"/>
      <c r="Y363" s="122">
        <v>0</v>
      </c>
      <c r="Z363" s="122"/>
      <c r="AA363" s="122"/>
      <c r="AB363" s="122">
        <v>0</v>
      </c>
    </row>
    <row r="364" spans="1:194" s="116" customFormat="1" x14ac:dyDescent="0.25">
      <c r="A364" s="114" t="s">
        <v>283</v>
      </c>
      <c r="B364" s="115">
        <v>41210</v>
      </c>
      <c r="C364" s="115">
        <v>41210</v>
      </c>
      <c r="D364" s="115">
        <v>0</v>
      </c>
      <c r="E364" s="115">
        <v>0</v>
      </c>
      <c r="F364" s="115">
        <v>0</v>
      </c>
      <c r="G364" s="115">
        <v>0</v>
      </c>
      <c r="H364" s="115">
        <v>0</v>
      </c>
      <c r="I364" s="115">
        <v>0</v>
      </c>
      <c r="J364" s="115">
        <v>0</v>
      </c>
      <c r="K364" s="115">
        <v>41210</v>
      </c>
      <c r="L364" s="115">
        <v>41210</v>
      </c>
      <c r="M364" s="115">
        <v>0</v>
      </c>
      <c r="N364" s="115">
        <v>0</v>
      </c>
      <c r="O364" s="115">
        <v>0</v>
      </c>
      <c r="P364" s="115">
        <v>0</v>
      </c>
      <c r="Q364" s="115">
        <v>0</v>
      </c>
      <c r="R364" s="115">
        <v>0</v>
      </c>
      <c r="S364" s="115">
        <v>0</v>
      </c>
      <c r="T364" s="115">
        <v>0</v>
      </c>
      <c r="U364" s="115">
        <v>0</v>
      </c>
      <c r="V364" s="115">
        <v>0</v>
      </c>
      <c r="W364" s="115">
        <v>0</v>
      </c>
      <c r="X364" s="115">
        <v>0</v>
      </c>
      <c r="Y364" s="115">
        <v>0</v>
      </c>
      <c r="Z364" s="115">
        <v>0</v>
      </c>
      <c r="AA364" s="115">
        <v>0</v>
      </c>
      <c r="AB364" s="115">
        <v>0</v>
      </c>
      <c r="AC364" s="113"/>
      <c r="AD364" s="113"/>
      <c r="AE364" s="113"/>
      <c r="AF364" s="113"/>
      <c r="AG364" s="113"/>
      <c r="AH364" s="113"/>
      <c r="AI364" s="113"/>
      <c r="AJ364" s="113"/>
      <c r="AK364" s="113"/>
      <c r="AL364" s="113"/>
      <c r="AM364" s="113"/>
      <c r="AN364" s="113"/>
      <c r="AO364" s="113"/>
      <c r="AP364" s="113"/>
      <c r="AQ364" s="113"/>
      <c r="AR364" s="113"/>
      <c r="AS364" s="113"/>
      <c r="AT364" s="113"/>
      <c r="AU364" s="113"/>
      <c r="AV364" s="113"/>
      <c r="AW364" s="113"/>
      <c r="AX364" s="113"/>
      <c r="AY364" s="113"/>
      <c r="AZ364" s="113"/>
      <c r="BA364" s="113"/>
      <c r="BB364" s="113"/>
      <c r="BC364" s="113"/>
      <c r="BD364" s="113"/>
      <c r="BE364" s="113"/>
      <c r="BF364" s="113"/>
      <c r="BG364" s="113"/>
      <c r="BH364" s="113"/>
      <c r="BI364" s="113"/>
      <c r="BJ364" s="113"/>
      <c r="BK364" s="113"/>
      <c r="BL364" s="113"/>
      <c r="BM364" s="113"/>
      <c r="BN364" s="113"/>
      <c r="BO364" s="113"/>
      <c r="BP364" s="113"/>
      <c r="BQ364" s="113"/>
      <c r="BR364" s="113"/>
      <c r="BS364" s="113"/>
      <c r="BT364" s="113"/>
      <c r="BU364" s="113"/>
      <c r="BV364" s="113"/>
      <c r="BW364" s="113"/>
      <c r="BX364" s="113"/>
      <c r="BY364" s="113"/>
      <c r="BZ364" s="113"/>
      <c r="CA364" s="113"/>
      <c r="CB364" s="113"/>
      <c r="CC364" s="113"/>
      <c r="CD364" s="113"/>
      <c r="CE364" s="113"/>
      <c r="CF364" s="113"/>
      <c r="CG364" s="113"/>
      <c r="CH364" s="113"/>
      <c r="CI364" s="113"/>
      <c r="CJ364" s="113"/>
      <c r="CK364" s="113"/>
      <c r="CL364" s="113"/>
      <c r="CM364" s="113"/>
      <c r="CN364" s="113"/>
      <c r="CO364" s="113"/>
      <c r="CP364" s="113"/>
      <c r="CQ364" s="113"/>
      <c r="CR364" s="113"/>
      <c r="CS364" s="113"/>
      <c r="CT364" s="113"/>
      <c r="CU364" s="113"/>
      <c r="CV364" s="113"/>
      <c r="CW364" s="113"/>
      <c r="CX364" s="113"/>
      <c r="CY364" s="113"/>
      <c r="CZ364" s="113"/>
      <c r="DA364" s="113"/>
      <c r="DB364" s="113"/>
      <c r="DC364" s="113"/>
      <c r="DD364" s="113"/>
      <c r="DE364" s="113"/>
      <c r="DF364" s="113"/>
      <c r="DG364" s="113"/>
      <c r="DH364" s="113"/>
      <c r="DI364" s="113"/>
      <c r="DJ364" s="113"/>
      <c r="DK364" s="113"/>
      <c r="DL364" s="113"/>
      <c r="DM364" s="113"/>
      <c r="DN364" s="113"/>
      <c r="DO364" s="113"/>
      <c r="DP364" s="113"/>
      <c r="DQ364" s="113"/>
      <c r="DR364" s="113"/>
      <c r="DS364" s="113"/>
      <c r="DT364" s="113"/>
      <c r="DU364" s="113"/>
      <c r="DV364" s="113"/>
      <c r="DW364" s="113"/>
      <c r="DX364" s="113"/>
      <c r="DY364" s="113"/>
      <c r="DZ364" s="113"/>
      <c r="EA364" s="113"/>
      <c r="EB364" s="113"/>
      <c r="EC364" s="113"/>
      <c r="ED364" s="113"/>
      <c r="EE364" s="113"/>
      <c r="EF364" s="113"/>
      <c r="EG364" s="113"/>
      <c r="EH364" s="113"/>
      <c r="EI364" s="113"/>
      <c r="EJ364" s="113"/>
      <c r="EK364" s="113"/>
      <c r="EL364" s="113"/>
      <c r="EM364" s="113"/>
      <c r="EN364" s="113"/>
      <c r="EO364" s="113"/>
      <c r="EP364" s="113"/>
      <c r="EQ364" s="113"/>
      <c r="ER364" s="113"/>
      <c r="ES364" s="113"/>
      <c r="ET364" s="113"/>
      <c r="EU364" s="113"/>
      <c r="EV364" s="113"/>
      <c r="EW364" s="113"/>
      <c r="EX364" s="113"/>
      <c r="EY364" s="113"/>
      <c r="EZ364" s="113"/>
      <c r="FA364" s="113"/>
      <c r="FB364" s="113"/>
      <c r="FC364" s="113"/>
      <c r="FD364" s="113"/>
      <c r="FE364" s="113"/>
      <c r="FF364" s="113"/>
      <c r="FG364" s="113"/>
      <c r="FH364" s="113"/>
      <c r="FI364" s="113"/>
      <c r="FJ364" s="113"/>
      <c r="FK364" s="113"/>
      <c r="FL364" s="113"/>
      <c r="FM364" s="113"/>
      <c r="FN364" s="113"/>
      <c r="FO364" s="113"/>
      <c r="FP364" s="113"/>
      <c r="FQ364" s="113"/>
      <c r="FR364" s="113"/>
      <c r="FS364" s="113"/>
      <c r="FT364" s="113"/>
      <c r="FU364" s="113"/>
      <c r="FV364" s="113"/>
      <c r="FW364" s="113"/>
      <c r="FX364" s="113"/>
      <c r="FY364" s="113"/>
      <c r="FZ364" s="113"/>
      <c r="GA364" s="113"/>
      <c r="GB364" s="113"/>
      <c r="GC364" s="113"/>
      <c r="GD364" s="113"/>
      <c r="GE364" s="113"/>
      <c r="GF364" s="113"/>
      <c r="GG364" s="113"/>
      <c r="GH364" s="113"/>
      <c r="GI364" s="113"/>
      <c r="GJ364" s="113"/>
      <c r="GK364" s="113"/>
      <c r="GL364" s="113"/>
    </row>
    <row r="365" spans="1:194" s="116" customFormat="1" x14ac:dyDescent="0.25">
      <c r="A365" s="121" t="s">
        <v>411</v>
      </c>
      <c r="B365" s="122">
        <v>26210</v>
      </c>
      <c r="C365" s="122">
        <v>26210</v>
      </c>
      <c r="D365" s="122">
        <v>0</v>
      </c>
      <c r="E365" s="122"/>
      <c r="F365" s="122"/>
      <c r="G365" s="122">
        <v>0</v>
      </c>
      <c r="H365" s="122"/>
      <c r="I365" s="122"/>
      <c r="J365" s="122">
        <v>0</v>
      </c>
      <c r="K365" s="122">
        <v>26210</v>
      </c>
      <c r="L365" s="122">
        <v>26210</v>
      </c>
      <c r="M365" s="122">
        <v>0</v>
      </c>
      <c r="N365" s="122"/>
      <c r="O365" s="122"/>
      <c r="P365" s="122">
        <v>0</v>
      </c>
      <c r="Q365" s="122"/>
      <c r="R365" s="122"/>
      <c r="S365" s="122">
        <v>0</v>
      </c>
      <c r="T365" s="122"/>
      <c r="U365" s="122"/>
      <c r="V365" s="122">
        <v>0</v>
      </c>
      <c r="W365" s="122"/>
      <c r="X365" s="122"/>
      <c r="Y365" s="122">
        <v>0</v>
      </c>
      <c r="Z365" s="122"/>
      <c r="AA365" s="122"/>
      <c r="AB365" s="122">
        <v>0</v>
      </c>
    </row>
    <row r="366" spans="1:194" s="116" customFormat="1" x14ac:dyDescent="0.25">
      <c r="A366" s="121" t="s">
        <v>412</v>
      </c>
      <c r="B366" s="122">
        <v>15000</v>
      </c>
      <c r="C366" s="122">
        <v>15000</v>
      </c>
      <c r="D366" s="122">
        <v>0</v>
      </c>
      <c r="E366" s="122"/>
      <c r="F366" s="122"/>
      <c r="G366" s="122">
        <v>0</v>
      </c>
      <c r="H366" s="122"/>
      <c r="I366" s="122"/>
      <c r="J366" s="122">
        <v>0</v>
      </c>
      <c r="K366" s="122">
        <v>15000</v>
      </c>
      <c r="L366" s="122">
        <v>15000</v>
      </c>
      <c r="M366" s="122">
        <v>0</v>
      </c>
      <c r="N366" s="122"/>
      <c r="O366" s="122"/>
      <c r="P366" s="122">
        <v>0</v>
      </c>
      <c r="Q366" s="122"/>
      <c r="R366" s="122"/>
      <c r="S366" s="122">
        <v>0</v>
      </c>
      <c r="T366" s="122"/>
      <c r="U366" s="122"/>
      <c r="V366" s="122">
        <v>0</v>
      </c>
      <c r="W366" s="122"/>
      <c r="X366" s="122"/>
      <c r="Y366" s="122">
        <v>0</v>
      </c>
      <c r="Z366" s="122"/>
      <c r="AA366" s="122"/>
      <c r="AB366" s="122">
        <v>0</v>
      </c>
    </row>
    <row r="367" spans="1:194" s="116" customFormat="1" x14ac:dyDescent="0.25">
      <c r="A367" s="114" t="s">
        <v>307</v>
      </c>
      <c r="B367" s="115">
        <v>24270</v>
      </c>
      <c r="C367" s="115">
        <v>24270</v>
      </c>
      <c r="D367" s="115">
        <v>0</v>
      </c>
      <c r="E367" s="115">
        <v>0</v>
      </c>
      <c r="F367" s="115">
        <v>0</v>
      </c>
      <c r="G367" s="115">
        <v>0</v>
      </c>
      <c r="H367" s="115">
        <v>0</v>
      </c>
      <c r="I367" s="115">
        <v>0</v>
      </c>
      <c r="J367" s="115">
        <v>0</v>
      </c>
      <c r="K367" s="115">
        <v>20650</v>
      </c>
      <c r="L367" s="115">
        <v>20650</v>
      </c>
      <c r="M367" s="115">
        <v>0</v>
      </c>
      <c r="N367" s="115">
        <v>3620</v>
      </c>
      <c r="O367" s="115">
        <v>3620</v>
      </c>
      <c r="P367" s="115">
        <v>0</v>
      </c>
      <c r="Q367" s="115">
        <v>0</v>
      </c>
      <c r="R367" s="115">
        <v>0</v>
      </c>
      <c r="S367" s="115">
        <v>0</v>
      </c>
      <c r="T367" s="115">
        <v>0</v>
      </c>
      <c r="U367" s="115">
        <v>0</v>
      </c>
      <c r="V367" s="115">
        <v>0</v>
      </c>
      <c r="W367" s="115">
        <v>0</v>
      </c>
      <c r="X367" s="115">
        <v>0</v>
      </c>
      <c r="Y367" s="115">
        <v>0</v>
      </c>
      <c r="Z367" s="115">
        <v>0</v>
      </c>
      <c r="AA367" s="115">
        <v>0</v>
      </c>
      <c r="AB367" s="115">
        <v>0</v>
      </c>
      <c r="AC367" s="113"/>
      <c r="AD367" s="113"/>
      <c r="AE367" s="113"/>
      <c r="AF367" s="113"/>
      <c r="AG367" s="113"/>
      <c r="AH367" s="113"/>
      <c r="AI367" s="113"/>
      <c r="AJ367" s="113"/>
      <c r="AK367" s="113"/>
      <c r="AL367" s="113"/>
      <c r="AM367" s="113"/>
      <c r="AN367" s="113"/>
      <c r="AO367" s="113"/>
      <c r="AP367" s="113"/>
      <c r="AQ367" s="113"/>
      <c r="AR367" s="113"/>
      <c r="AS367" s="113"/>
      <c r="AT367" s="113"/>
      <c r="AU367" s="113"/>
      <c r="AV367" s="113"/>
      <c r="AW367" s="113"/>
      <c r="AX367" s="113"/>
      <c r="AY367" s="113"/>
      <c r="AZ367" s="113"/>
      <c r="BA367" s="113"/>
      <c r="BB367" s="113"/>
      <c r="BC367" s="113"/>
      <c r="BD367" s="113"/>
      <c r="BE367" s="113"/>
      <c r="BF367" s="113"/>
      <c r="BG367" s="113"/>
      <c r="BH367" s="113"/>
      <c r="BI367" s="113"/>
      <c r="BJ367" s="113"/>
      <c r="BK367" s="113"/>
      <c r="BL367" s="113"/>
      <c r="BM367" s="113"/>
      <c r="BN367" s="113"/>
      <c r="BO367" s="113"/>
      <c r="BP367" s="113"/>
      <c r="BQ367" s="113"/>
      <c r="BR367" s="113"/>
      <c r="BS367" s="113"/>
      <c r="BT367" s="113"/>
      <c r="BU367" s="113"/>
      <c r="BV367" s="113"/>
      <c r="BW367" s="113"/>
      <c r="BX367" s="113"/>
      <c r="BY367" s="113"/>
      <c r="BZ367" s="113"/>
      <c r="CA367" s="113"/>
      <c r="CB367" s="113"/>
      <c r="CC367" s="113"/>
      <c r="CD367" s="113"/>
      <c r="CE367" s="113"/>
      <c r="CF367" s="113"/>
      <c r="CG367" s="113"/>
      <c r="CH367" s="113"/>
      <c r="CI367" s="113"/>
      <c r="CJ367" s="113"/>
      <c r="CK367" s="113"/>
      <c r="CL367" s="113"/>
      <c r="CM367" s="113"/>
      <c r="CN367" s="113"/>
      <c r="CO367" s="113"/>
      <c r="CP367" s="113"/>
      <c r="CQ367" s="113"/>
      <c r="CR367" s="113"/>
      <c r="CS367" s="113"/>
      <c r="CT367" s="113"/>
      <c r="CU367" s="113"/>
      <c r="CV367" s="113"/>
      <c r="CW367" s="113"/>
      <c r="CX367" s="113"/>
      <c r="CY367" s="113"/>
      <c r="CZ367" s="113"/>
      <c r="DA367" s="113"/>
      <c r="DB367" s="113"/>
      <c r="DC367" s="113"/>
      <c r="DD367" s="113"/>
      <c r="DE367" s="113"/>
      <c r="DF367" s="113"/>
      <c r="DG367" s="113"/>
      <c r="DH367" s="113"/>
      <c r="DI367" s="113"/>
      <c r="DJ367" s="113"/>
      <c r="DK367" s="113"/>
      <c r="DL367" s="113"/>
      <c r="DM367" s="113"/>
      <c r="DN367" s="113"/>
      <c r="DO367" s="113"/>
      <c r="DP367" s="113"/>
      <c r="DQ367" s="113"/>
      <c r="DR367" s="113"/>
      <c r="DS367" s="113"/>
      <c r="DT367" s="113"/>
      <c r="DU367" s="113"/>
      <c r="DV367" s="113"/>
      <c r="DW367" s="113"/>
      <c r="DX367" s="113"/>
      <c r="DY367" s="113"/>
      <c r="DZ367" s="113"/>
      <c r="EA367" s="113"/>
      <c r="EB367" s="113"/>
      <c r="EC367" s="113"/>
      <c r="ED367" s="113"/>
      <c r="EE367" s="113"/>
      <c r="EF367" s="113"/>
      <c r="EG367" s="113"/>
      <c r="EH367" s="113"/>
      <c r="EI367" s="113"/>
      <c r="EJ367" s="113"/>
      <c r="EK367" s="113"/>
      <c r="EL367" s="113"/>
      <c r="EM367" s="113"/>
      <c r="EN367" s="113"/>
      <c r="EO367" s="113"/>
      <c r="EP367" s="113"/>
      <c r="EQ367" s="113"/>
      <c r="ER367" s="113"/>
      <c r="ES367" s="113"/>
      <c r="ET367" s="113"/>
      <c r="EU367" s="113"/>
      <c r="EV367" s="113"/>
      <c r="EW367" s="113"/>
      <c r="EX367" s="113"/>
      <c r="EY367" s="113"/>
      <c r="EZ367" s="113"/>
      <c r="FA367" s="113"/>
      <c r="FB367" s="113"/>
      <c r="FC367" s="113"/>
      <c r="FD367" s="113"/>
      <c r="FE367" s="113"/>
      <c r="FF367" s="113"/>
      <c r="FG367" s="113"/>
      <c r="FH367" s="113"/>
      <c r="FI367" s="113"/>
      <c r="FJ367" s="113"/>
      <c r="FK367" s="113"/>
      <c r="FL367" s="113"/>
      <c r="FM367" s="113"/>
      <c r="FN367" s="113"/>
      <c r="FO367" s="113"/>
      <c r="FP367" s="113"/>
      <c r="FQ367" s="113"/>
      <c r="FR367" s="113"/>
      <c r="FS367" s="113"/>
      <c r="FT367" s="113"/>
      <c r="FU367" s="113"/>
      <c r="FV367" s="113"/>
      <c r="FW367" s="113"/>
      <c r="FX367" s="113"/>
      <c r="FY367" s="113"/>
      <c r="FZ367" s="113"/>
      <c r="GA367" s="113"/>
      <c r="GB367" s="113"/>
      <c r="GC367" s="113"/>
      <c r="GD367" s="113"/>
      <c r="GE367" s="113"/>
      <c r="GF367" s="113"/>
      <c r="GG367" s="113"/>
      <c r="GH367" s="113"/>
      <c r="GI367" s="113"/>
      <c r="GJ367" s="113"/>
      <c r="GK367" s="113"/>
      <c r="GL367" s="113"/>
    </row>
    <row r="368" spans="1:194" s="116" customFormat="1" x14ac:dyDescent="0.25">
      <c r="A368" s="118" t="s">
        <v>413</v>
      </c>
      <c r="B368" s="122">
        <v>4100</v>
      </c>
      <c r="C368" s="122">
        <v>4100</v>
      </c>
      <c r="D368" s="122">
        <v>0</v>
      </c>
      <c r="E368" s="122"/>
      <c r="F368" s="122"/>
      <c r="G368" s="122">
        <v>0</v>
      </c>
      <c r="H368" s="122"/>
      <c r="I368" s="122"/>
      <c r="J368" s="122">
        <v>0</v>
      </c>
      <c r="K368" s="122">
        <v>4100</v>
      </c>
      <c r="L368" s="122">
        <v>4100</v>
      </c>
      <c r="M368" s="122">
        <v>0</v>
      </c>
      <c r="N368" s="122"/>
      <c r="O368" s="122"/>
      <c r="P368" s="122">
        <v>0</v>
      </c>
      <c r="Q368" s="122"/>
      <c r="R368" s="122"/>
      <c r="S368" s="122">
        <v>0</v>
      </c>
      <c r="T368" s="122"/>
      <c r="U368" s="122"/>
      <c r="V368" s="122">
        <v>0</v>
      </c>
      <c r="W368" s="122"/>
      <c r="X368" s="122"/>
      <c r="Y368" s="122">
        <v>0</v>
      </c>
      <c r="Z368" s="122"/>
      <c r="AA368" s="122"/>
      <c r="AB368" s="122">
        <v>0</v>
      </c>
    </row>
    <row r="369" spans="1:194" s="116" customFormat="1" x14ac:dyDescent="0.25">
      <c r="A369" s="118" t="s">
        <v>414</v>
      </c>
      <c r="B369" s="122">
        <v>1350</v>
      </c>
      <c r="C369" s="122">
        <v>1350</v>
      </c>
      <c r="D369" s="122">
        <v>0</v>
      </c>
      <c r="E369" s="122"/>
      <c r="F369" s="122"/>
      <c r="G369" s="122">
        <v>0</v>
      </c>
      <c r="H369" s="122"/>
      <c r="I369" s="122"/>
      <c r="J369" s="122">
        <v>0</v>
      </c>
      <c r="K369" s="122">
        <v>1350</v>
      </c>
      <c r="L369" s="122">
        <v>1350</v>
      </c>
      <c r="M369" s="122">
        <v>0</v>
      </c>
      <c r="N369" s="122"/>
      <c r="O369" s="122"/>
      <c r="P369" s="122">
        <v>0</v>
      </c>
      <c r="Q369" s="122"/>
      <c r="R369" s="122"/>
      <c r="S369" s="122">
        <v>0</v>
      </c>
      <c r="T369" s="122"/>
      <c r="U369" s="122"/>
      <c r="V369" s="122">
        <v>0</v>
      </c>
      <c r="W369" s="122"/>
      <c r="X369" s="122"/>
      <c r="Y369" s="122">
        <v>0</v>
      </c>
      <c r="Z369" s="122"/>
      <c r="AA369" s="122"/>
      <c r="AB369" s="122">
        <v>0</v>
      </c>
    </row>
    <row r="370" spans="1:194" s="116" customFormat="1" ht="31.5" x14ac:dyDescent="0.25">
      <c r="A370" s="121" t="s">
        <v>415</v>
      </c>
      <c r="B370" s="122">
        <v>14520</v>
      </c>
      <c r="C370" s="122">
        <v>14520</v>
      </c>
      <c r="D370" s="122">
        <v>0</v>
      </c>
      <c r="E370" s="122"/>
      <c r="F370" s="122"/>
      <c r="G370" s="122">
        <v>0</v>
      </c>
      <c r="H370" s="122"/>
      <c r="I370" s="122"/>
      <c r="J370" s="122">
        <v>0</v>
      </c>
      <c r="K370" s="122">
        <v>13500</v>
      </c>
      <c r="L370" s="122">
        <v>13500</v>
      </c>
      <c r="M370" s="122">
        <v>0</v>
      </c>
      <c r="N370" s="122">
        <v>1020</v>
      </c>
      <c r="O370" s="122">
        <v>1020</v>
      </c>
      <c r="P370" s="122">
        <v>0</v>
      </c>
      <c r="Q370" s="122"/>
      <c r="R370" s="122"/>
      <c r="S370" s="122">
        <v>0</v>
      </c>
      <c r="T370" s="122"/>
      <c r="U370" s="122"/>
      <c r="V370" s="122">
        <v>0</v>
      </c>
      <c r="W370" s="122"/>
      <c r="X370" s="122"/>
      <c r="Y370" s="122">
        <v>0</v>
      </c>
      <c r="Z370" s="122"/>
      <c r="AA370" s="122"/>
      <c r="AB370" s="122">
        <v>0</v>
      </c>
    </row>
    <row r="371" spans="1:194" s="116" customFormat="1" x14ac:dyDescent="0.25">
      <c r="A371" s="118" t="s">
        <v>416</v>
      </c>
      <c r="B371" s="122">
        <v>2600</v>
      </c>
      <c r="C371" s="122">
        <v>2600</v>
      </c>
      <c r="D371" s="122">
        <v>0</v>
      </c>
      <c r="E371" s="122"/>
      <c r="F371" s="122"/>
      <c r="G371" s="122">
        <v>0</v>
      </c>
      <c r="H371" s="122"/>
      <c r="I371" s="122"/>
      <c r="J371" s="122">
        <v>0</v>
      </c>
      <c r="K371" s="122"/>
      <c r="L371" s="122"/>
      <c r="M371" s="122">
        <v>0</v>
      </c>
      <c r="N371" s="122">
        <v>2600</v>
      </c>
      <c r="O371" s="122">
        <v>2600</v>
      </c>
      <c r="P371" s="122">
        <v>0</v>
      </c>
      <c r="Q371" s="122"/>
      <c r="R371" s="122"/>
      <c r="S371" s="122">
        <v>0</v>
      </c>
      <c r="T371" s="122"/>
      <c r="U371" s="122"/>
      <c r="V371" s="122">
        <v>0</v>
      </c>
      <c r="W371" s="122"/>
      <c r="X371" s="122"/>
      <c r="Y371" s="122">
        <v>0</v>
      </c>
      <c r="Z371" s="122"/>
      <c r="AA371" s="122"/>
      <c r="AB371" s="122">
        <v>0</v>
      </c>
    </row>
    <row r="372" spans="1:194" s="116" customFormat="1" x14ac:dyDescent="0.25">
      <c r="A372" s="118" t="s">
        <v>417</v>
      </c>
      <c r="B372" s="122">
        <v>1700</v>
      </c>
      <c r="C372" s="122">
        <v>1700</v>
      </c>
      <c r="D372" s="122">
        <v>0</v>
      </c>
      <c r="E372" s="122"/>
      <c r="F372" s="122"/>
      <c r="G372" s="122">
        <v>0</v>
      </c>
      <c r="H372" s="122"/>
      <c r="I372" s="122"/>
      <c r="J372" s="122">
        <v>0</v>
      </c>
      <c r="K372" s="122">
        <v>1700</v>
      </c>
      <c r="L372" s="122">
        <v>1700</v>
      </c>
      <c r="M372" s="122">
        <v>0</v>
      </c>
      <c r="N372" s="122"/>
      <c r="O372" s="122"/>
      <c r="P372" s="122">
        <v>0</v>
      </c>
      <c r="Q372" s="122"/>
      <c r="R372" s="122"/>
      <c r="S372" s="122">
        <v>0</v>
      </c>
      <c r="T372" s="122"/>
      <c r="U372" s="122"/>
      <c r="V372" s="122">
        <v>0</v>
      </c>
      <c r="W372" s="122"/>
      <c r="X372" s="122"/>
      <c r="Y372" s="122">
        <v>0</v>
      </c>
      <c r="Z372" s="122"/>
      <c r="AA372" s="122"/>
      <c r="AB372" s="122">
        <v>0</v>
      </c>
    </row>
    <row r="373" spans="1:194" s="116" customFormat="1" x14ac:dyDescent="0.25">
      <c r="A373" s="114" t="s">
        <v>289</v>
      </c>
      <c r="B373" s="115">
        <v>42052</v>
      </c>
      <c r="C373" s="115">
        <v>47014</v>
      </c>
      <c r="D373" s="115">
        <v>4962</v>
      </c>
      <c r="E373" s="115">
        <v>0</v>
      </c>
      <c r="F373" s="115">
        <v>0</v>
      </c>
      <c r="G373" s="115">
        <v>0</v>
      </c>
      <c r="H373" s="115">
        <v>0</v>
      </c>
      <c r="I373" s="115">
        <v>0</v>
      </c>
      <c r="J373" s="115">
        <v>0</v>
      </c>
      <c r="K373" s="115">
        <v>32500</v>
      </c>
      <c r="L373" s="115">
        <v>37462</v>
      </c>
      <c r="M373" s="115">
        <v>4962</v>
      </c>
      <c r="N373" s="115">
        <v>0</v>
      </c>
      <c r="O373" s="115">
        <v>0</v>
      </c>
      <c r="P373" s="115">
        <v>0</v>
      </c>
      <c r="Q373" s="115">
        <v>0</v>
      </c>
      <c r="R373" s="115">
        <v>0</v>
      </c>
      <c r="S373" s="115">
        <v>0</v>
      </c>
      <c r="T373" s="115">
        <v>9552</v>
      </c>
      <c r="U373" s="115">
        <v>9552</v>
      </c>
      <c r="V373" s="115">
        <v>0</v>
      </c>
      <c r="W373" s="115">
        <v>0</v>
      </c>
      <c r="X373" s="115">
        <v>0</v>
      </c>
      <c r="Y373" s="115">
        <v>0</v>
      </c>
      <c r="Z373" s="115">
        <v>0</v>
      </c>
      <c r="AA373" s="115">
        <v>0</v>
      </c>
      <c r="AB373" s="115">
        <v>0</v>
      </c>
      <c r="AC373" s="113"/>
      <c r="AD373" s="113"/>
      <c r="AE373" s="113"/>
      <c r="AF373" s="113"/>
      <c r="AG373" s="113"/>
      <c r="AH373" s="113"/>
      <c r="AI373" s="113"/>
      <c r="AJ373" s="113"/>
      <c r="AK373" s="113"/>
      <c r="AL373" s="113"/>
      <c r="AM373" s="113"/>
      <c r="AN373" s="113"/>
      <c r="AO373" s="113"/>
      <c r="AP373" s="113"/>
      <c r="AQ373" s="113"/>
      <c r="AR373" s="113"/>
      <c r="AS373" s="113"/>
      <c r="AT373" s="113"/>
      <c r="AU373" s="113"/>
      <c r="AV373" s="113"/>
      <c r="AW373" s="113"/>
      <c r="AX373" s="113"/>
      <c r="AY373" s="113"/>
      <c r="AZ373" s="113"/>
      <c r="BA373" s="113"/>
      <c r="BB373" s="113"/>
      <c r="BC373" s="113"/>
      <c r="BD373" s="113"/>
      <c r="BE373" s="113"/>
      <c r="BF373" s="113"/>
      <c r="BG373" s="113"/>
      <c r="BH373" s="113"/>
      <c r="BI373" s="113"/>
      <c r="BJ373" s="113"/>
      <c r="BK373" s="113"/>
      <c r="BL373" s="113"/>
      <c r="BM373" s="113"/>
      <c r="BN373" s="113"/>
      <c r="BO373" s="113"/>
      <c r="BP373" s="113"/>
      <c r="BQ373" s="113"/>
      <c r="BR373" s="113"/>
      <c r="BS373" s="113"/>
      <c r="BT373" s="113"/>
      <c r="BU373" s="113"/>
      <c r="BV373" s="113"/>
      <c r="BW373" s="113"/>
      <c r="BX373" s="113"/>
      <c r="BY373" s="113"/>
      <c r="BZ373" s="113"/>
      <c r="CA373" s="113"/>
      <c r="CB373" s="113"/>
      <c r="CC373" s="113"/>
      <c r="CD373" s="113"/>
      <c r="CE373" s="113"/>
      <c r="CF373" s="113"/>
      <c r="CG373" s="113"/>
      <c r="CH373" s="113"/>
      <c r="CI373" s="113"/>
      <c r="CJ373" s="113"/>
      <c r="CK373" s="113"/>
      <c r="CL373" s="113"/>
      <c r="CM373" s="113"/>
      <c r="CN373" s="113"/>
      <c r="CO373" s="113"/>
      <c r="CP373" s="113"/>
      <c r="CQ373" s="113"/>
      <c r="CR373" s="113"/>
      <c r="CS373" s="113"/>
      <c r="CT373" s="113"/>
      <c r="CU373" s="113"/>
      <c r="CV373" s="113"/>
      <c r="CW373" s="113"/>
      <c r="CX373" s="113"/>
      <c r="CY373" s="113"/>
      <c r="CZ373" s="113"/>
      <c r="DA373" s="113"/>
      <c r="DB373" s="113"/>
      <c r="DC373" s="113"/>
      <c r="DD373" s="113"/>
      <c r="DE373" s="113"/>
      <c r="DF373" s="113"/>
      <c r="DG373" s="113"/>
      <c r="DH373" s="113"/>
      <c r="DI373" s="113"/>
      <c r="DJ373" s="113"/>
      <c r="DK373" s="113"/>
      <c r="DL373" s="113"/>
      <c r="DM373" s="113"/>
      <c r="DN373" s="113"/>
      <c r="DO373" s="113"/>
      <c r="DP373" s="113"/>
      <c r="DQ373" s="113"/>
      <c r="DR373" s="113"/>
      <c r="DS373" s="113"/>
      <c r="DT373" s="113"/>
      <c r="DU373" s="113"/>
      <c r="DV373" s="113"/>
      <c r="DW373" s="113"/>
      <c r="DX373" s="113"/>
      <c r="DY373" s="113"/>
      <c r="DZ373" s="113"/>
      <c r="EA373" s="113"/>
      <c r="EB373" s="113"/>
      <c r="EC373" s="113"/>
      <c r="ED373" s="113"/>
      <c r="EE373" s="113"/>
      <c r="EF373" s="113"/>
      <c r="EG373" s="113"/>
      <c r="EH373" s="113"/>
      <c r="EI373" s="113"/>
      <c r="EJ373" s="113"/>
      <c r="EK373" s="113"/>
      <c r="EL373" s="113"/>
      <c r="EM373" s="113"/>
      <c r="EN373" s="113"/>
      <c r="EO373" s="113"/>
      <c r="EP373" s="113"/>
      <c r="EQ373" s="113"/>
      <c r="ER373" s="113"/>
      <c r="ES373" s="113"/>
      <c r="ET373" s="113"/>
      <c r="EU373" s="113"/>
      <c r="EV373" s="113"/>
      <c r="EW373" s="113"/>
      <c r="EX373" s="113"/>
      <c r="EY373" s="113"/>
      <c r="EZ373" s="113"/>
      <c r="FA373" s="113"/>
      <c r="FB373" s="113"/>
      <c r="FC373" s="113"/>
      <c r="FD373" s="113"/>
      <c r="FE373" s="113"/>
      <c r="FF373" s="113"/>
      <c r="FG373" s="113"/>
      <c r="FH373" s="113"/>
      <c r="FI373" s="113"/>
      <c r="FJ373" s="113"/>
      <c r="FK373" s="113"/>
      <c r="FL373" s="113"/>
      <c r="FM373" s="113"/>
      <c r="FN373" s="113"/>
      <c r="FO373" s="113"/>
      <c r="FP373" s="113"/>
      <c r="FQ373" s="113"/>
      <c r="FR373" s="113"/>
      <c r="FS373" s="113"/>
      <c r="FT373" s="113"/>
      <c r="FU373" s="113"/>
      <c r="FV373" s="113"/>
      <c r="FW373" s="113"/>
      <c r="FX373" s="113"/>
      <c r="FY373" s="113"/>
      <c r="FZ373" s="113"/>
      <c r="GA373" s="113"/>
      <c r="GB373" s="113"/>
      <c r="GC373" s="113"/>
      <c r="GD373" s="113"/>
      <c r="GE373" s="113"/>
      <c r="GF373" s="113"/>
      <c r="GG373" s="113"/>
      <c r="GH373" s="113"/>
      <c r="GI373" s="113"/>
      <c r="GJ373" s="113"/>
      <c r="GK373" s="113"/>
      <c r="GL373" s="113"/>
    </row>
    <row r="374" spans="1:194" s="116" customFormat="1" ht="31.5" x14ac:dyDescent="0.25">
      <c r="A374" s="121" t="s">
        <v>418</v>
      </c>
      <c r="B374" s="122">
        <v>5500</v>
      </c>
      <c r="C374" s="122">
        <v>5500</v>
      </c>
      <c r="D374" s="122">
        <v>0</v>
      </c>
      <c r="E374" s="122"/>
      <c r="F374" s="122"/>
      <c r="G374" s="122">
        <v>0</v>
      </c>
      <c r="H374" s="122"/>
      <c r="I374" s="122"/>
      <c r="J374" s="122">
        <v>0</v>
      </c>
      <c r="K374" s="122">
        <v>5500</v>
      </c>
      <c r="L374" s="122">
        <v>5500</v>
      </c>
      <c r="M374" s="122">
        <v>0</v>
      </c>
      <c r="N374" s="122"/>
      <c r="O374" s="122"/>
      <c r="P374" s="122">
        <v>0</v>
      </c>
      <c r="Q374" s="122"/>
      <c r="R374" s="122"/>
      <c r="S374" s="122">
        <v>0</v>
      </c>
      <c r="T374" s="122"/>
      <c r="U374" s="122"/>
      <c r="V374" s="122">
        <v>0</v>
      </c>
      <c r="W374" s="122"/>
      <c r="X374" s="122"/>
      <c r="Y374" s="122">
        <v>0</v>
      </c>
      <c r="Z374" s="122"/>
      <c r="AA374" s="122"/>
      <c r="AB374" s="122">
        <v>0</v>
      </c>
      <c r="FS374" s="113"/>
      <c r="FT374" s="113"/>
      <c r="FU374" s="113"/>
      <c r="FV374" s="113"/>
      <c r="FW374" s="113"/>
      <c r="FX374" s="113"/>
      <c r="FY374" s="113"/>
      <c r="FZ374" s="113"/>
      <c r="GA374" s="113"/>
      <c r="GB374" s="113"/>
      <c r="GC374" s="113"/>
      <c r="GD374" s="113"/>
      <c r="GE374" s="113"/>
      <c r="GF374" s="113"/>
      <c r="GG374" s="113"/>
      <c r="GH374" s="113"/>
      <c r="GI374" s="113"/>
      <c r="GJ374" s="113"/>
      <c r="GK374" s="113"/>
      <c r="GL374" s="113"/>
    </row>
    <row r="375" spans="1:194" s="116" customFormat="1" ht="31.5" x14ac:dyDescent="0.25">
      <c r="A375" s="121" t="s">
        <v>419</v>
      </c>
      <c r="B375" s="122">
        <v>0</v>
      </c>
      <c r="C375" s="122">
        <v>4962</v>
      </c>
      <c r="D375" s="122">
        <v>4962</v>
      </c>
      <c r="E375" s="122"/>
      <c r="F375" s="122"/>
      <c r="G375" s="122">
        <v>0</v>
      </c>
      <c r="H375" s="122"/>
      <c r="I375" s="122"/>
      <c r="J375" s="122">
        <v>0</v>
      </c>
      <c r="K375" s="122">
        <v>0</v>
      </c>
      <c r="L375" s="122">
        <v>4962</v>
      </c>
      <c r="M375" s="122">
        <v>4962</v>
      </c>
      <c r="N375" s="122"/>
      <c r="O375" s="122"/>
      <c r="P375" s="122">
        <v>0</v>
      </c>
      <c r="Q375" s="122"/>
      <c r="R375" s="122"/>
      <c r="S375" s="122">
        <v>0</v>
      </c>
      <c r="T375" s="122"/>
      <c r="U375" s="122"/>
      <c r="V375" s="122">
        <v>0</v>
      </c>
      <c r="W375" s="122"/>
      <c r="X375" s="122"/>
      <c r="Y375" s="122">
        <v>0</v>
      </c>
      <c r="Z375" s="122"/>
      <c r="AA375" s="122"/>
      <c r="AB375" s="122">
        <v>0</v>
      </c>
      <c r="FS375" s="113"/>
      <c r="FT375" s="113"/>
      <c r="FU375" s="113"/>
      <c r="FV375" s="113"/>
      <c r="FW375" s="113"/>
      <c r="FX375" s="113"/>
      <c r="FY375" s="113"/>
      <c r="FZ375" s="113"/>
      <c r="GA375" s="113"/>
      <c r="GB375" s="113"/>
      <c r="GC375" s="113"/>
      <c r="GD375" s="113"/>
      <c r="GE375" s="113"/>
      <c r="GF375" s="113"/>
      <c r="GG375" s="113"/>
      <c r="GH375" s="113"/>
      <c r="GI375" s="113"/>
      <c r="GJ375" s="113"/>
      <c r="GK375" s="113"/>
      <c r="GL375" s="113"/>
    </row>
    <row r="376" spans="1:194" s="116" customFormat="1" x14ac:dyDescent="0.25">
      <c r="A376" s="121" t="s">
        <v>420</v>
      </c>
      <c r="B376" s="122">
        <v>9552</v>
      </c>
      <c r="C376" s="122">
        <v>9552</v>
      </c>
      <c r="D376" s="122">
        <v>0</v>
      </c>
      <c r="E376" s="122"/>
      <c r="F376" s="122"/>
      <c r="G376" s="122">
        <v>0</v>
      </c>
      <c r="H376" s="122"/>
      <c r="I376" s="122"/>
      <c r="J376" s="122">
        <v>0</v>
      </c>
      <c r="K376" s="122"/>
      <c r="L376" s="122"/>
      <c r="M376" s="122">
        <v>0</v>
      </c>
      <c r="N376" s="122"/>
      <c r="O376" s="122"/>
      <c r="P376" s="122">
        <v>0</v>
      </c>
      <c r="Q376" s="122"/>
      <c r="R376" s="122"/>
      <c r="S376" s="122">
        <v>0</v>
      </c>
      <c r="T376" s="122">
        <v>9552</v>
      </c>
      <c r="U376" s="122">
        <v>9552</v>
      </c>
      <c r="V376" s="122">
        <v>0</v>
      </c>
      <c r="W376" s="122"/>
      <c r="X376" s="122"/>
      <c r="Y376" s="122">
        <v>0</v>
      </c>
      <c r="Z376" s="122"/>
      <c r="AA376" s="122"/>
      <c r="AB376" s="122">
        <v>0</v>
      </c>
    </row>
    <row r="377" spans="1:194" s="116" customFormat="1" ht="31.5" x14ac:dyDescent="0.25">
      <c r="A377" s="121" t="s">
        <v>421</v>
      </c>
      <c r="B377" s="122">
        <v>27000</v>
      </c>
      <c r="C377" s="122">
        <v>27000</v>
      </c>
      <c r="D377" s="122">
        <v>0</v>
      </c>
      <c r="E377" s="122"/>
      <c r="F377" s="122"/>
      <c r="G377" s="122">
        <v>0</v>
      </c>
      <c r="H377" s="122"/>
      <c r="I377" s="122"/>
      <c r="J377" s="122">
        <v>0</v>
      </c>
      <c r="K377" s="122">
        <v>27000</v>
      </c>
      <c r="L377" s="122">
        <v>27000</v>
      </c>
      <c r="M377" s="122">
        <v>0</v>
      </c>
      <c r="N377" s="122"/>
      <c r="O377" s="122"/>
      <c r="P377" s="122">
        <v>0</v>
      </c>
      <c r="Q377" s="122"/>
      <c r="R377" s="122"/>
      <c r="S377" s="122">
        <v>0</v>
      </c>
      <c r="T377" s="122"/>
      <c r="U377" s="122"/>
      <c r="V377" s="122">
        <v>0</v>
      </c>
      <c r="W377" s="122"/>
      <c r="X377" s="122"/>
      <c r="Y377" s="122">
        <v>0</v>
      </c>
      <c r="Z377" s="122"/>
      <c r="AA377" s="122"/>
      <c r="AB377" s="122">
        <v>0</v>
      </c>
      <c r="FS377" s="113"/>
      <c r="FT377" s="113"/>
      <c r="FU377" s="113"/>
      <c r="FV377" s="113"/>
      <c r="FW377" s="113"/>
      <c r="FX377" s="113"/>
      <c r="FY377" s="113"/>
      <c r="FZ377" s="113"/>
      <c r="GA377" s="113"/>
      <c r="GB377" s="113"/>
      <c r="GC377" s="113"/>
      <c r="GD377" s="113"/>
      <c r="GE377" s="113"/>
      <c r="GF377" s="113"/>
      <c r="GG377" s="113"/>
      <c r="GH377" s="113"/>
      <c r="GI377" s="113"/>
      <c r="GJ377" s="113"/>
      <c r="GK377" s="113"/>
      <c r="GL377" s="113"/>
    </row>
    <row r="378" spans="1:194" s="116" customFormat="1" x14ac:dyDescent="0.25">
      <c r="A378" s="114" t="s">
        <v>285</v>
      </c>
      <c r="B378" s="115">
        <v>62000</v>
      </c>
      <c r="C378" s="115">
        <v>62000</v>
      </c>
      <c r="D378" s="115">
        <v>0</v>
      </c>
      <c r="E378" s="115">
        <v>0</v>
      </c>
      <c r="F378" s="115">
        <v>0</v>
      </c>
      <c r="G378" s="115">
        <v>0</v>
      </c>
      <c r="H378" s="115">
        <v>0</v>
      </c>
      <c r="I378" s="115">
        <v>0</v>
      </c>
      <c r="J378" s="115">
        <v>0</v>
      </c>
      <c r="K378" s="115">
        <v>62000</v>
      </c>
      <c r="L378" s="115">
        <v>62000</v>
      </c>
      <c r="M378" s="115">
        <v>0</v>
      </c>
      <c r="N378" s="115">
        <v>0</v>
      </c>
      <c r="O378" s="115">
        <v>0</v>
      </c>
      <c r="P378" s="115">
        <v>0</v>
      </c>
      <c r="Q378" s="115">
        <v>0</v>
      </c>
      <c r="R378" s="115">
        <v>0</v>
      </c>
      <c r="S378" s="115">
        <v>0</v>
      </c>
      <c r="T378" s="115">
        <v>0</v>
      </c>
      <c r="U378" s="115">
        <v>0</v>
      </c>
      <c r="V378" s="115">
        <v>0</v>
      </c>
      <c r="W378" s="115">
        <v>0</v>
      </c>
      <c r="X378" s="115">
        <v>0</v>
      </c>
      <c r="Y378" s="115">
        <v>0</v>
      </c>
      <c r="Z378" s="115">
        <v>0</v>
      </c>
      <c r="AA378" s="115">
        <v>0</v>
      </c>
      <c r="AB378" s="115">
        <v>0</v>
      </c>
      <c r="AC378" s="113"/>
      <c r="AD378" s="113"/>
      <c r="AE378" s="113"/>
      <c r="AF378" s="113"/>
      <c r="AG378" s="113"/>
      <c r="AH378" s="113"/>
      <c r="AI378" s="113"/>
      <c r="AJ378" s="113"/>
      <c r="AK378" s="113"/>
      <c r="AL378" s="113"/>
      <c r="AM378" s="113"/>
      <c r="AN378" s="113"/>
      <c r="AO378" s="113"/>
      <c r="AP378" s="113"/>
      <c r="AQ378" s="113"/>
      <c r="AR378" s="113"/>
      <c r="AS378" s="113"/>
      <c r="AT378" s="113"/>
      <c r="AU378" s="113"/>
      <c r="AV378" s="113"/>
      <c r="AW378" s="113"/>
      <c r="AX378" s="113"/>
      <c r="AY378" s="113"/>
      <c r="AZ378" s="113"/>
      <c r="BA378" s="113"/>
      <c r="BB378" s="113"/>
      <c r="BC378" s="113"/>
      <c r="BD378" s="113"/>
      <c r="BE378" s="113"/>
      <c r="BF378" s="113"/>
      <c r="BG378" s="113"/>
      <c r="BH378" s="113"/>
      <c r="BI378" s="113"/>
      <c r="BJ378" s="113"/>
      <c r="BK378" s="113"/>
      <c r="BL378" s="113"/>
      <c r="BM378" s="113"/>
      <c r="BN378" s="113"/>
      <c r="BO378" s="113"/>
      <c r="BP378" s="113"/>
      <c r="BQ378" s="113"/>
      <c r="BR378" s="113"/>
      <c r="BS378" s="113"/>
      <c r="BT378" s="113"/>
      <c r="BU378" s="113"/>
      <c r="BV378" s="113"/>
      <c r="BW378" s="113"/>
      <c r="BX378" s="113"/>
      <c r="BY378" s="113"/>
      <c r="BZ378" s="113"/>
      <c r="CA378" s="113"/>
      <c r="CB378" s="113"/>
      <c r="CC378" s="113"/>
      <c r="CD378" s="113"/>
      <c r="CE378" s="113"/>
      <c r="CF378" s="113"/>
      <c r="CG378" s="113"/>
      <c r="CH378" s="113"/>
      <c r="CI378" s="113"/>
      <c r="CJ378" s="113"/>
      <c r="CK378" s="113"/>
      <c r="CL378" s="113"/>
      <c r="CM378" s="113"/>
      <c r="CN378" s="113"/>
      <c r="CO378" s="113"/>
      <c r="CP378" s="113"/>
      <c r="CQ378" s="113"/>
      <c r="CR378" s="113"/>
      <c r="CS378" s="113"/>
      <c r="CT378" s="113"/>
      <c r="CU378" s="113"/>
      <c r="CV378" s="113"/>
      <c r="CW378" s="113"/>
      <c r="CX378" s="113"/>
      <c r="CY378" s="113"/>
      <c r="CZ378" s="113"/>
      <c r="DA378" s="113"/>
      <c r="DB378" s="113"/>
      <c r="DC378" s="113"/>
      <c r="DD378" s="113"/>
      <c r="DE378" s="113"/>
      <c r="DF378" s="113"/>
      <c r="DG378" s="113"/>
      <c r="DH378" s="113"/>
      <c r="DI378" s="113"/>
      <c r="DJ378" s="113"/>
      <c r="DK378" s="113"/>
      <c r="DL378" s="113"/>
      <c r="DM378" s="113"/>
      <c r="DN378" s="113"/>
      <c r="DO378" s="113"/>
      <c r="DP378" s="113"/>
      <c r="DQ378" s="113"/>
      <c r="DR378" s="113"/>
      <c r="DS378" s="113"/>
      <c r="DT378" s="113"/>
      <c r="DU378" s="113"/>
      <c r="DV378" s="113"/>
      <c r="DW378" s="113"/>
      <c r="DX378" s="113"/>
      <c r="DY378" s="113"/>
      <c r="DZ378" s="113"/>
      <c r="EA378" s="113"/>
      <c r="EB378" s="113"/>
      <c r="EC378" s="113"/>
      <c r="ED378" s="113"/>
      <c r="EE378" s="113"/>
      <c r="EF378" s="113"/>
      <c r="EG378" s="113"/>
      <c r="EH378" s="113"/>
      <c r="EI378" s="113"/>
      <c r="EJ378" s="113"/>
      <c r="EK378" s="113"/>
      <c r="EL378" s="113"/>
      <c r="EM378" s="113"/>
      <c r="EN378" s="113"/>
      <c r="EO378" s="113"/>
      <c r="EP378" s="113"/>
      <c r="EQ378" s="113"/>
      <c r="ER378" s="113"/>
      <c r="ES378" s="113"/>
      <c r="ET378" s="113"/>
      <c r="EU378" s="113"/>
      <c r="EV378" s="113"/>
      <c r="EW378" s="113"/>
      <c r="EX378" s="113"/>
      <c r="EY378" s="113"/>
      <c r="EZ378" s="113"/>
      <c r="FA378" s="113"/>
      <c r="FB378" s="113"/>
      <c r="FC378" s="113"/>
      <c r="FD378" s="113"/>
      <c r="FE378" s="113"/>
      <c r="FF378" s="113"/>
      <c r="FG378" s="113"/>
      <c r="FH378" s="113"/>
      <c r="FI378" s="113"/>
      <c r="FJ378" s="113"/>
      <c r="FK378" s="113"/>
      <c r="FL378" s="113"/>
      <c r="FM378" s="113"/>
      <c r="FN378" s="113"/>
      <c r="FO378" s="113"/>
      <c r="FP378" s="113"/>
      <c r="FQ378" s="113"/>
      <c r="FR378" s="113"/>
    </row>
    <row r="379" spans="1:194" s="116" customFormat="1" ht="31.5" x14ac:dyDescent="0.25">
      <c r="A379" s="121" t="s">
        <v>422</v>
      </c>
      <c r="B379" s="122">
        <v>62000</v>
      </c>
      <c r="C379" s="122">
        <v>62000</v>
      </c>
      <c r="D379" s="122">
        <v>0</v>
      </c>
      <c r="E379" s="122"/>
      <c r="F379" s="122"/>
      <c r="G379" s="122">
        <v>0</v>
      </c>
      <c r="H379" s="122"/>
      <c r="I379" s="122"/>
      <c r="J379" s="122">
        <v>0</v>
      </c>
      <c r="K379" s="122">
        <v>62000</v>
      </c>
      <c r="L379" s="122">
        <v>62000</v>
      </c>
      <c r="M379" s="122">
        <v>0</v>
      </c>
      <c r="N379" s="122"/>
      <c r="O379" s="122"/>
      <c r="P379" s="122">
        <v>0</v>
      </c>
      <c r="Q379" s="122"/>
      <c r="R379" s="122"/>
      <c r="S379" s="122">
        <v>0</v>
      </c>
      <c r="T379" s="122"/>
      <c r="U379" s="122"/>
      <c r="V379" s="122">
        <v>0</v>
      </c>
      <c r="W379" s="122"/>
      <c r="X379" s="122"/>
      <c r="Y379" s="122">
        <v>0</v>
      </c>
      <c r="Z379" s="122"/>
      <c r="AA379" s="122"/>
      <c r="AB379" s="122">
        <v>0</v>
      </c>
      <c r="FS379" s="113"/>
      <c r="FT379" s="113"/>
      <c r="FU379" s="113"/>
      <c r="FV379" s="113"/>
      <c r="FW379" s="113"/>
      <c r="FX379" s="113"/>
      <c r="FY379" s="113"/>
      <c r="FZ379" s="113"/>
      <c r="GA379" s="113"/>
      <c r="GB379" s="113"/>
      <c r="GC379" s="113"/>
      <c r="GD379" s="113"/>
      <c r="GE379" s="113"/>
      <c r="GF379" s="113"/>
      <c r="GG379" s="113"/>
      <c r="GH379" s="113"/>
      <c r="GI379" s="113"/>
      <c r="GJ379" s="113"/>
      <c r="GK379" s="113"/>
      <c r="GL379" s="113"/>
    </row>
    <row r="380" spans="1:194" s="116" customFormat="1" x14ac:dyDescent="0.25">
      <c r="A380" s="114" t="s">
        <v>263</v>
      </c>
      <c r="B380" s="115">
        <v>2113550</v>
      </c>
      <c r="C380" s="115">
        <v>2168467</v>
      </c>
      <c r="D380" s="115">
        <v>54917</v>
      </c>
      <c r="E380" s="115">
        <v>0</v>
      </c>
      <c r="F380" s="115">
        <v>0</v>
      </c>
      <c r="G380" s="115">
        <v>0</v>
      </c>
      <c r="H380" s="115">
        <v>0</v>
      </c>
      <c r="I380" s="115">
        <v>0</v>
      </c>
      <c r="J380" s="115">
        <v>0</v>
      </c>
      <c r="K380" s="115">
        <v>28890</v>
      </c>
      <c r="L380" s="115">
        <v>30101</v>
      </c>
      <c r="M380" s="115">
        <v>1211</v>
      </c>
      <c r="N380" s="115">
        <v>0</v>
      </c>
      <c r="O380" s="115">
        <v>0</v>
      </c>
      <c r="P380" s="115">
        <v>0</v>
      </c>
      <c r="Q380" s="115">
        <v>2084660</v>
      </c>
      <c r="R380" s="115">
        <v>2138366</v>
      </c>
      <c r="S380" s="115">
        <v>53706</v>
      </c>
      <c r="T380" s="115">
        <v>0</v>
      </c>
      <c r="U380" s="115">
        <v>0</v>
      </c>
      <c r="V380" s="115">
        <v>0</v>
      </c>
      <c r="W380" s="115">
        <v>0</v>
      </c>
      <c r="X380" s="115">
        <v>0</v>
      </c>
      <c r="Y380" s="115">
        <v>0</v>
      </c>
      <c r="Z380" s="115">
        <v>0</v>
      </c>
      <c r="AA380" s="115">
        <v>0</v>
      </c>
      <c r="AB380" s="115">
        <v>0</v>
      </c>
      <c r="FS380" s="113"/>
      <c r="FT380" s="113"/>
      <c r="FU380" s="113"/>
      <c r="FV380" s="113"/>
      <c r="FW380" s="113"/>
      <c r="FX380" s="113"/>
      <c r="FY380" s="113"/>
      <c r="FZ380" s="113"/>
      <c r="GA380" s="113"/>
      <c r="GB380" s="113"/>
      <c r="GC380" s="113"/>
      <c r="GD380" s="113"/>
      <c r="GE380" s="113"/>
      <c r="GF380" s="113"/>
      <c r="GG380" s="113"/>
      <c r="GH380" s="113"/>
      <c r="GI380" s="113"/>
      <c r="GJ380" s="113"/>
      <c r="GK380" s="113"/>
      <c r="GL380" s="113"/>
    </row>
    <row r="381" spans="1:194" s="116" customFormat="1" x14ac:dyDescent="0.25">
      <c r="A381" s="114" t="s">
        <v>269</v>
      </c>
      <c r="B381" s="115">
        <v>6130</v>
      </c>
      <c r="C381" s="115">
        <v>6130</v>
      </c>
      <c r="D381" s="115">
        <v>0</v>
      </c>
      <c r="E381" s="115">
        <v>0</v>
      </c>
      <c r="F381" s="115">
        <v>0</v>
      </c>
      <c r="G381" s="115">
        <v>0</v>
      </c>
      <c r="H381" s="115">
        <v>0</v>
      </c>
      <c r="I381" s="115">
        <v>0</v>
      </c>
      <c r="J381" s="115">
        <v>0</v>
      </c>
      <c r="K381" s="115">
        <v>6130</v>
      </c>
      <c r="L381" s="115">
        <v>6130</v>
      </c>
      <c r="M381" s="115">
        <v>0</v>
      </c>
      <c r="N381" s="115">
        <v>0</v>
      </c>
      <c r="O381" s="115">
        <v>0</v>
      </c>
      <c r="P381" s="115">
        <v>0</v>
      </c>
      <c r="Q381" s="115">
        <v>0</v>
      </c>
      <c r="R381" s="115">
        <v>0</v>
      </c>
      <c r="S381" s="115">
        <v>0</v>
      </c>
      <c r="T381" s="115">
        <v>0</v>
      </c>
      <c r="U381" s="115">
        <v>0</v>
      </c>
      <c r="V381" s="115">
        <v>0</v>
      </c>
      <c r="W381" s="115">
        <v>0</v>
      </c>
      <c r="X381" s="115">
        <v>0</v>
      </c>
      <c r="Y381" s="115">
        <v>0</v>
      </c>
      <c r="Z381" s="115">
        <v>0</v>
      </c>
      <c r="AA381" s="115">
        <v>0</v>
      </c>
      <c r="AB381" s="115">
        <v>0</v>
      </c>
      <c r="AC381" s="113"/>
      <c r="AD381" s="113"/>
      <c r="AE381" s="113"/>
      <c r="AF381" s="113"/>
      <c r="AG381" s="113"/>
      <c r="AH381" s="113"/>
      <c r="AI381" s="113"/>
      <c r="AJ381" s="113"/>
      <c r="AK381" s="113"/>
      <c r="AL381" s="113"/>
      <c r="AM381" s="113"/>
      <c r="AN381" s="113"/>
      <c r="AO381" s="113"/>
      <c r="AP381" s="113"/>
      <c r="AQ381" s="113"/>
      <c r="AR381" s="113"/>
      <c r="AS381" s="113"/>
      <c r="AT381" s="113"/>
      <c r="AU381" s="113"/>
      <c r="AV381" s="113"/>
      <c r="AW381" s="113"/>
      <c r="AX381" s="113"/>
      <c r="AY381" s="113"/>
      <c r="AZ381" s="113"/>
      <c r="BA381" s="113"/>
      <c r="BB381" s="113"/>
      <c r="BC381" s="113"/>
      <c r="BD381" s="113"/>
      <c r="BE381" s="113"/>
      <c r="BF381" s="113"/>
      <c r="BG381" s="113"/>
      <c r="BH381" s="113"/>
      <c r="BI381" s="113"/>
      <c r="BJ381" s="113"/>
      <c r="BK381" s="113"/>
      <c r="BL381" s="113"/>
      <c r="BM381" s="113"/>
      <c r="BN381" s="113"/>
      <c r="BO381" s="113"/>
      <c r="BP381" s="113"/>
      <c r="BQ381" s="113"/>
      <c r="BR381" s="113"/>
      <c r="BS381" s="113"/>
      <c r="BT381" s="113"/>
      <c r="BU381" s="113"/>
      <c r="BV381" s="113"/>
      <c r="BW381" s="113"/>
      <c r="BX381" s="113"/>
      <c r="BY381" s="113"/>
      <c r="BZ381" s="113"/>
      <c r="CA381" s="113"/>
      <c r="CB381" s="113"/>
      <c r="CC381" s="113"/>
      <c r="CD381" s="113"/>
      <c r="CE381" s="113"/>
      <c r="CF381" s="113"/>
      <c r="CG381" s="113"/>
      <c r="CH381" s="113"/>
      <c r="CI381" s="113"/>
      <c r="CJ381" s="113"/>
      <c r="CK381" s="113"/>
      <c r="CL381" s="113"/>
      <c r="CM381" s="113"/>
      <c r="CN381" s="113"/>
      <c r="CO381" s="113"/>
      <c r="CP381" s="113"/>
      <c r="CQ381" s="113"/>
      <c r="CR381" s="113"/>
      <c r="CS381" s="113"/>
      <c r="CT381" s="113"/>
      <c r="CU381" s="113"/>
      <c r="CV381" s="113"/>
      <c r="CW381" s="113"/>
      <c r="CX381" s="113"/>
      <c r="CY381" s="113"/>
      <c r="CZ381" s="113"/>
      <c r="DA381" s="113"/>
      <c r="DB381" s="113"/>
      <c r="DC381" s="113"/>
      <c r="DD381" s="113"/>
      <c r="DE381" s="113"/>
      <c r="DF381" s="113"/>
      <c r="DG381" s="113"/>
      <c r="DH381" s="113"/>
      <c r="DI381" s="113"/>
      <c r="DJ381" s="113"/>
      <c r="DK381" s="113"/>
      <c r="DL381" s="113"/>
      <c r="DM381" s="113"/>
      <c r="DN381" s="113"/>
      <c r="DO381" s="113"/>
      <c r="DP381" s="113"/>
      <c r="DQ381" s="113"/>
      <c r="DR381" s="113"/>
      <c r="DS381" s="113"/>
      <c r="DT381" s="113"/>
      <c r="DU381" s="113"/>
      <c r="DV381" s="113"/>
      <c r="DW381" s="113"/>
      <c r="DX381" s="113"/>
      <c r="DY381" s="113"/>
      <c r="DZ381" s="113"/>
      <c r="EA381" s="113"/>
      <c r="EB381" s="113"/>
      <c r="EC381" s="113"/>
      <c r="ED381" s="113"/>
      <c r="EE381" s="113"/>
      <c r="EF381" s="113"/>
      <c r="EG381" s="113"/>
      <c r="EH381" s="113"/>
      <c r="EI381" s="113"/>
      <c r="EJ381" s="113"/>
      <c r="EK381" s="113"/>
      <c r="EL381" s="113"/>
      <c r="EM381" s="113"/>
      <c r="EN381" s="113"/>
      <c r="EO381" s="113"/>
      <c r="EP381" s="113"/>
      <c r="EQ381" s="113"/>
      <c r="ER381" s="113"/>
      <c r="ES381" s="113"/>
      <c r="ET381" s="113"/>
      <c r="EU381" s="113"/>
      <c r="EV381" s="113"/>
      <c r="EW381" s="113"/>
      <c r="EX381" s="113"/>
      <c r="EY381" s="113"/>
      <c r="EZ381" s="113"/>
      <c r="FA381" s="113"/>
      <c r="FB381" s="113"/>
      <c r="FC381" s="113"/>
      <c r="FD381" s="113"/>
      <c r="FE381" s="113"/>
      <c r="FF381" s="113"/>
      <c r="FG381" s="113"/>
      <c r="FH381" s="113"/>
      <c r="FI381" s="113"/>
      <c r="FJ381" s="113"/>
      <c r="FK381" s="113"/>
      <c r="FL381" s="113"/>
      <c r="FM381" s="113"/>
      <c r="FN381" s="113"/>
      <c r="FO381" s="113"/>
      <c r="FP381" s="113"/>
      <c r="FQ381" s="113"/>
      <c r="FR381" s="113"/>
    </row>
    <row r="382" spans="1:194" s="116" customFormat="1" x14ac:dyDescent="0.25">
      <c r="A382" s="121" t="s">
        <v>423</v>
      </c>
      <c r="B382" s="122">
        <v>3600</v>
      </c>
      <c r="C382" s="122">
        <v>3600</v>
      </c>
      <c r="D382" s="122">
        <v>0</v>
      </c>
      <c r="E382" s="122"/>
      <c r="F382" s="122"/>
      <c r="G382" s="122">
        <v>0</v>
      </c>
      <c r="H382" s="122"/>
      <c r="I382" s="122"/>
      <c r="J382" s="122">
        <v>0</v>
      </c>
      <c r="K382" s="122">
        <v>3600</v>
      </c>
      <c r="L382" s="122">
        <v>3600</v>
      </c>
      <c r="M382" s="122">
        <v>0</v>
      </c>
      <c r="N382" s="122"/>
      <c r="O382" s="122"/>
      <c r="P382" s="122">
        <v>0</v>
      </c>
      <c r="Q382" s="122"/>
      <c r="R382" s="122"/>
      <c r="S382" s="122">
        <v>0</v>
      </c>
      <c r="T382" s="122"/>
      <c r="U382" s="122"/>
      <c r="V382" s="122">
        <v>0</v>
      </c>
      <c r="W382" s="122"/>
      <c r="X382" s="122"/>
      <c r="Y382" s="122">
        <v>0</v>
      </c>
      <c r="Z382" s="122"/>
      <c r="AA382" s="122"/>
      <c r="AB382" s="122">
        <v>0</v>
      </c>
      <c r="FS382" s="113"/>
      <c r="FT382" s="113"/>
      <c r="FU382" s="113"/>
      <c r="FV382" s="113"/>
      <c r="FW382" s="113"/>
      <c r="FX382" s="113"/>
      <c r="FY382" s="113"/>
      <c r="FZ382" s="113"/>
      <c r="GA382" s="113"/>
      <c r="GB382" s="113"/>
      <c r="GC382" s="113"/>
      <c r="GD382" s="113"/>
      <c r="GE382" s="113"/>
      <c r="GF382" s="113"/>
      <c r="GG382" s="113"/>
      <c r="GH382" s="113"/>
      <c r="GI382" s="113"/>
      <c r="GJ382" s="113"/>
      <c r="GK382" s="113"/>
      <c r="GL382" s="113"/>
    </row>
    <row r="383" spans="1:194" s="116" customFormat="1" x14ac:dyDescent="0.25">
      <c r="A383" s="121" t="s">
        <v>424</v>
      </c>
      <c r="B383" s="122">
        <v>2530</v>
      </c>
      <c r="C383" s="122">
        <v>2530</v>
      </c>
      <c r="D383" s="122">
        <v>0</v>
      </c>
      <c r="E383" s="122"/>
      <c r="F383" s="122"/>
      <c r="G383" s="122">
        <v>0</v>
      </c>
      <c r="H383" s="122"/>
      <c r="I383" s="122"/>
      <c r="J383" s="122">
        <v>0</v>
      </c>
      <c r="K383" s="122">
        <v>2530</v>
      </c>
      <c r="L383" s="122">
        <v>2530</v>
      </c>
      <c r="M383" s="122">
        <v>0</v>
      </c>
      <c r="N383" s="122"/>
      <c r="O383" s="122"/>
      <c r="P383" s="122">
        <v>0</v>
      </c>
      <c r="Q383" s="122"/>
      <c r="R383" s="122"/>
      <c r="S383" s="122">
        <v>0</v>
      </c>
      <c r="T383" s="122"/>
      <c r="U383" s="122"/>
      <c r="V383" s="122">
        <v>0</v>
      </c>
      <c r="W383" s="122"/>
      <c r="X383" s="122"/>
      <c r="Y383" s="122">
        <v>0</v>
      </c>
      <c r="Z383" s="122"/>
      <c r="AA383" s="122"/>
      <c r="AB383" s="122">
        <v>0</v>
      </c>
      <c r="FS383" s="113"/>
      <c r="FT383" s="113"/>
      <c r="FU383" s="113"/>
      <c r="FV383" s="113"/>
      <c r="FW383" s="113"/>
      <c r="FX383" s="113"/>
      <c r="FY383" s="113"/>
      <c r="FZ383" s="113"/>
      <c r="GA383" s="113"/>
      <c r="GB383" s="113"/>
      <c r="GC383" s="113"/>
      <c r="GD383" s="113"/>
      <c r="GE383" s="113"/>
      <c r="GF383" s="113"/>
      <c r="GG383" s="113"/>
      <c r="GH383" s="113"/>
      <c r="GI383" s="113"/>
      <c r="GJ383" s="113"/>
      <c r="GK383" s="113"/>
      <c r="GL383" s="113"/>
    </row>
    <row r="384" spans="1:194" s="116" customFormat="1" x14ac:dyDescent="0.25">
      <c r="A384" s="114" t="s">
        <v>275</v>
      </c>
      <c r="B384" s="115">
        <v>0</v>
      </c>
      <c r="C384" s="115">
        <v>0</v>
      </c>
      <c r="D384" s="115">
        <v>0</v>
      </c>
      <c r="E384" s="115">
        <v>0</v>
      </c>
      <c r="F384" s="115">
        <v>0</v>
      </c>
      <c r="G384" s="115">
        <v>0</v>
      </c>
      <c r="H384" s="115">
        <v>0</v>
      </c>
      <c r="I384" s="115">
        <v>0</v>
      </c>
      <c r="J384" s="115">
        <v>0</v>
      </c>
      <c r="K384" s="115">
        <v>0</v>
      </c>
      <c r="L384" s="115">
        <v>0</v>
      </c>
      <c r="M384" s="115">
        <v>0</v>
      </c>
      <c r="N384" s="115">
        <v>0</v>
      </c>
      <c r="O384" s="115">
        <v>0</v>
      </c>
      <c r="P384" s="115">
        <v>0</v>
      </c>
      <c r="Q384" s="115">
        <v>0</v>
      </c>
      <c r="R384" s="115">
        <v>0</v>
      </c>
      <c r="S384" s="115">
        <v>0</v>
      </c>
      <c r="T384" s="115">
        <v>0</v>
      </c>
      <c r="U384" s="115">
        <v>0</v>
      </c>
      <c r="V384" s="115">
        <v>0</v>
      </c>
      <c r="W384" s="115">
        <v>0</v>
      </c>
      <c r="X384" s="115">
        <v>0</v>
      </c>
      <c r="Y384" s="115">
        <v>0</v>
      </c>
      <c r="Z384" s="115">
        <v>0</v>
      </c>
      <c r="AA384" s="115">
        <v>0</v>
      </c>
      <c r="AB384" s="115">
        <v>0</v>
      </c>
      <c r="AC384" s="113"/>
      <c r="AD384" s="113"/>
      <c r="AE384" s="113"/>
      <c r="AF384" s="113"/>
      <c r="AG384" s="113"/>
      <c r="AH384" s="113"/>
      <c r="AI384" s="113"/>
      <c r="AJ384" s="113"/>
      <c r="AK384" s="113"/>
      <c r="AL384" s="113"/>
      <c r="AM384" s="113"/>
      <c r="AN384" s="113"/>
      <c r="AO384" s="113"/>
      <c r="AP384" s="113"/>
      <c r="AQ384" s="113"/>
      <c r="AR384" s="113"/>
      <c r="AS384" s="113"/>
      <c r="AT384" s="113"/>
      <c r="AU384" s="113"/>
      <c r="AV384" s="113"/>
      <c r="AW384" s="113"/>
      <c r="AX384" s="113"/>
      <c r="AY384" s="113"/>
      <c r="AZ384" s="113"/>
      <c r="BA384" s="113"/>
      <c r="BB384" s="113"/>
      <c r="BC384" s="113"/>
      <c r="BD384" s="113"/>
      <c r="BE384" s="113"/>
      <c r="BF384" s="113"/>
      <c r="BG384" s="113"/>
      <c r="BH384" s="113"/>
      <c r="BI384" s="113"/>
      <c r="BJ384" s="113"/>
      <c r="BK384" s="113"/>
      <c r="BL384" s="113"/>
      <c r="BM384" s="113"/>
      <c r="BN384" s="113"/>
      <c r="BO384" s="113"/>
      <c r="BP384" s="113"/>
      <c r="BQ384" s="113"/>
      <c r="BR384" s="113"/>
      <c r="BS384" s="113"/>
      <c r="BT384" s="113"/>
      <c r="BU384" s="113"/>
      <c r="BV384" s="113"/>
      <c r="BW384" s="113"/>
      <c r="BX384" s="113"/>
      <c r="BY384" s="113"/>
      <c r="BZ384" s="113"/>
      <c r="CA384" s="113"/>
      <c r="CB384" s="113"/>
      <c r="CC384" s="113"/>
      <c r="CD384" s="113"/>
      <c r="CE384" s="113"/>
      <c r="CF384" s="113"/>
      <c r="CG384" s="113"/>
      <c r="CH384" s="113"/>
      <c r="CI384" s="113"/>
      <c r="CJ384" s="113"/>
      <c r="CK384" s="113"/>
      <c r="CL384" s="113"/>
      <c r="CM384" s="113"/>
      <c r="CN384" s="113"/>
      <c r="CO384" s="113"/>
      <c r="CP384" s="113"/>
      <c r="CQ384" s="113"/>
      <c r="CR384" s="113"/>
      <c r="CS384" s="113"/>
      <c r="CT384" s="113"/>
      <c r="CU384" s="113"/>
      <c r="CV384" s="113"/>
      <c r="CW384" s="113"/>
      <c r="CX384" s="113"/>
      <c r="CY384" s="113"/>
      <c r="CZ384" s="113"/>
      <c r="DA384" s="113"/>
      <c r="DB384" s="113"/>
      <c r="DC384" s="113"/>
      <c r="DD384" s="113"/>
      <c r="DE384" s="113"/>
      <c r="DF384" s="113"/>
      <c r="DG384" s="113"/>
      <c r="DH384" s="113"/>
      <c r="DI384" s="113"/>
      <c r="DJ384" s="113"/>
      <c r="DK384" s="113"/>
      <c r="DL384" s="113"/>
      <c r="DM384" s="113"/>
      <c r="DN384" s="113"/>
      <c r="DO384" s="113"/>
      <c r="DP384" s="113"/>
      <c r="DQ384" s="113"/>
      <c r="DR384" s="113"/>
      <c r="DS384" s="113"/>
      <c r="DT384" s="113"/>
      <c r="DU384" s="113"/>
      <c r="DV384" s="113"/>
      <c r="DW384" s="113"/>
      <c r="DX384" s="113"/>
      <c r="DY384" s="113"/>
      <c r="DZ384" s="113"/>
      <c r="EA384" s="113"/>
      <c r="EB384" s="113"/>
      <c r="EC384" s="113"/>
      <c r="ED384" s="113"/>
      <c r="EE384" s="113"/>
      <c r="EF384" s="113"/>
      <c r="EG384" s="113"/>
      <c r="EH384" s="113"/>
      <c r="EI384" s="113"/>
      <c r="EJ384" s="113"/>
      <c r="EK384" s="113"/>
      <c r="EL384" s="113"/>
      <c r="EM384" s="113"/>
      <c r="EN384" s="113"/>
      <c r="EO384" s="113"/>
      <c r="EP384" s="113"/>
      <c r="EQ384" s="113"/>
      <c r="ER384" s="113"/>
      <c r="ES384" s="113"/>
      <c r="ET384" s="113"/>
      <c r="EU384" s="113"/>
      <c r="EV384" s="113"/>
      <c r="EW384" s="113"/>
      <c r="EX384" s="113"/>
      <c r="EY384" s="113"/>
      <c r="EZ384" s="113"/>
      <c r="FA384" s="113"/>
      <c r="FB384" s="113"/>
      <c r="FC384" s="113"/>
      <c r="FD384" s="113"/>
      <c r="FE384" s="113"/>
      <c r="FF384" s="113"/>
      <c r="FG384" s="113"/>
      <c r="FH384" s="113"/>
      <c r="FI384" s="113"/>
      <c r="FJ384" s="113"/>
      <c r="FK384" s="113"/>
      <c r="FL384" s="113"/>
      <c r="FM384" s="113"/>
      <c r="FN384" s="113"/>
      <c r="FO384" s="113"/>
      <c r="FP384" s="113"/>
      <c r="FQ384" s="113"/>
      <c r="FR384" s="113"/>
    </row>
    <row r="385" spans="1:194" s="116" customFormat="1" x14ac:dyDescent="0.25">
      <c r="A385" s="121"/>
      <c r="B385" s="122">
        <v>0</v>
      </c>
      <c r="C385" s="122">
        <v>0</v>
      </c>
      <c r="D385" s="122">
        <v>0</v>
      </c>
      <c r="E385" s="122"/>
      <c r="F385" s="122"/>
      <c r="G385" s="122">
        <v>0</v>
      </c>
      <c r="H385" s="122"/>
      <c r="I385" s="122"/>
      <c r="J385" s="122">
        <v>0</v>
      </c>
      <c r="K385" s="122"/>
      <c r="L385" s="122"/>
      <c r="M385" s="122">
        <v>0</v>
      </c>
      <c r="N385" s="122"/>
      <c r="O385" s="122"/>
      <c r="P385" s="122">
        <v>0</v>
      </c>
      <c r="Q385" s="122"/>
      <c r="R385" s="122"/>
      <c r="S385" s="122">
        <v>0</v>
      </c>
      <c r="T385" s="122"/>
      <c r="U385" s="122"/>
      <c r="V385" s="122">
        <v>0</v>
      </c>
      <c r="W385" s="122"/>
      <c r="X385" s="122"/>
      <c r="Y385" s="122">
        <v>0</v>
      </c>
      <c r="Z385" s="122"/>
      <c r="AA385" s="122"/>
      <c r="AB385" s="122">
        <v>0</v>
      </c>
      <c r="FS385" s="113"/>
      <c r="FT385" s="113"/>
      <c r="FU385" s="113"/>
      <c r="FV385" s="113"/>
      <c r="FW385" s="113"/>
      <c r="FX385" s="113"/>
      <c r="FY385" s="113"/>
      <c r="FZ385" s="113"/>
      <c r="GA385" s="113"/>
      <c r="GB385" s="113"/>
      <c r="GC385" s="113"/>
      <c r="GD385" s="113"/>
      <c r="GE385" s="113"/>
      <c r="GF385" s="113"/>
      <c r="GG385" s="113"/>
      <c r="GH385" s="113"/>
      <c r="GI385" s="113"/>
      <c r="GJ385" s="113"/>
      <c r="GK385" s="113"/>
      <c r="GL385" s="113"/>
    </row>
    <row r="386" spans="1:194" s="116" customFormat="1" x14ac:dyDescent="0.25">
      <c r="A386" s="114" t="s">
        <v>277</v>
      </c>
      <c r="B386" s="115">
        <v>703590</v>
      </c>
      <c r="C386" s="115">
        <v>704801</v>
      </c>
      <c r="D386" s="115">
        <v>1211</v>
      </c>
      <c r="E386" s="115">
        <v>0</v>
      </c>
      <c r="F386" s="115">
        <v>0</v>
      </c>
      <c r="G386" s="115">
        <v>0</v>
      </c>
      <c r="H386" s="115">
        <v>0</v>
      </c>
      <c r="I386" s="115">
        <v>0</v>
      </c>
      <c r="J386" s="115">
        <v>0</v>
      </c>
      <c r="K386" s="115">
        <v>2760</v>
      </c>
      <c r="L386" s="115">
        <v>3971</v>
      </c>
      <c r="M386" s="115">
        <v>1211</v>
      </c>
      <c r="N386" s="115">
        <v>0</v>
      </c>
      <c r="O386" s="115">
        <v>0</v>
      </c>
      <c r="P386" s="115">
        <v>0</v>
      </c>
      <c r="Q386" s="115">
        <v>700830</v>
      </c>
      <c r="R386" s="115">
        <v>700830</v>
      </c>
      <c r="S386" s="115">
        <v>0</v>
      </c>
      <c r="T386" s="115">
        <v>0</v>
      </c>
      <c r="U386" s="115">
        <v>0</v>
      </c>
      <c r="V386" s="115">
        <v>0</v>
      </c>
      <c r="W386" s="115">
        <v>0</v>
      </c>
      <c r="X386" s="115">
        <v>0</v>
      </c>
      <c r="Y386" s="115">
        <v>0</v>
      </c>
      <c r="Z386" s="115">
        <v>0</v>
      </c>
      <c r="AA386" s="115">
        <v>0</v>
      </c>
      <c r="AB386" s="115">
        <v>0</v>
      </c>
      <c r="AC386" s="113"/>
      <c r="AD386" s="113"/>
      <c r="AE386" s="113"/>
      <c r="AF386" s="113"/>
      <c r="AG386" s="113"/>
      <c r="AH386" s="113"/>
      <c r="AI386" s="113"/>
      <c r="AJ386" s="113"/>
      <c r="AK386" s="113"/>
      <c r="AL386" s="113"/>
      <c r="AM386" s="113"/>
      <c r="AN386" s="113"/>
      <c r="AO386" s="113"/>
      <c r="AP386" s="113"/>
      <c r="AQ386" s="113"/>
      <c r="AR386" s="113"/>
      <c r="AS386" s="113"/>
      <c r="AT386" s="113"/>
      <c r="AU386" s="113"/>
      <c r="AV386" s="113"/>
      <c r="AW386" s="113"/>
      <c r="AX386" s="113"/>
      <c r="AY386" s="113"/>
      <c r="AZ386" s="113"/>
      <c r="BA386" s="113"/>
      <c r="BB386" s="113"/>
      <c r="BC386" s="113"/>
      <c r="BD386" s="113"/>
      <c r="BE386" s="113"/>
      <c r="BF386" s="113"/>
      <c r="BG386" s="113"/>
      <c r="BH386" s="113"/>
      <c r="BI386" s="113"/>
      <c r="BJ386" s="113"/>
      <c r="BK386" s="113"/>
      <c r="BL386" s="113"/>
      <c r="BM386" s="113"/>
      <c r="BN386" s="113"/>
      <c r="BO386" s="113"/>
      <c r="BP386" s="113"/>
      <c r="BQ386" s="113"/>
      <c r="BR386" s="113"/>
      <c r="BS386" s="113"/>
      <c r="BT386" s="113"/>
      <c r="BU386" s="113"/>
      <c r="BV386" s="113"/>
      <c r="BW386" s="113"/>
      <c r="BX386" s="113"/>
      <c r="BY386" s="113"/>
      <c r="BZ386" s="113"/>
      <c r="CA386" s="113"/>
      <c r="CB386" s="113"/>
      <c r="CC386" s="113"/>
      <c r="CD386" s="113"/>
      <c r="CE386" s="113"/>
      <c r="CF386" s="113"/>
      <c r="CG386" s="113"/>
      <c r="CH386" s="113"/>
      <c r="CI386" s="113"/>
      <c r="CJ386" s="113"/>
      <c r="CK386" s="113"/>
      <c r="CL386" s="113"/>
      <c r="CM386" s="113"/>
      <c r="CN386" s="113"/>
      <c r="CO386" s="113"/>
      <c r="CP386" s="113"/>
      <c r="CQ386" s="113"/>
      <c r="CR386" s="113"/>
      <c r="CS386" s="113"/>
      <c r="CT386" s="113"/>
      <c r="CU386" s="113"/>
      <c r="CV386" s="113"/>
      <c r="CW386" s="113"/>
      <c r="CX386" s="113"/>
      <c r="CY386" s="113"/>
      <c r="CZ386" s="113"/>
      <c r="DA386" s="113"/>
      <c r="DB386" s="113"/>
      <c r="DC386" s="113"/>
      <c r="DD386" s="113"/>
      <c r="DE386" s="113"/>
      <c r="DF386" s="113"/>
      <c r="DG386" s="113"/>
      <c r="DH386" s="113"/>
      <c r="DI386" s="113"/>
      <c r="DJ386" s="113"/>
      <c r="DK386" s="113"/>
      <c r="DL386" s="113"/>
      <c r="DM386" s="113"/>
      <c r="DN386" s="113"/>
      <c r="DO386" s="113"/>
      <c r="DP386" s="113"/>
      <c r="DQ386" s="113"/>
      <c r="DR386" s="113"/>
      <c r="DS386" s="113"/>
      <c r="DT386" s="113"/>
      <c r="DU386" s="113"/>
      <c r="DV386" s="113"/>
      <c r="DW386" s="113"/>
      <c r="DX386" s="113"/>
      <c r="DY386" s="113"/>
      <c r="DZ386" s="113"/>
      <c r="EA386" s="113"/>
      <c r="EB386" s="113"/>
      <c r="EC386" s="113"/>
      <c r="ED386" s="113"/>
      <c r="EE386" s="113"/>
      <c r="EF386" s="113"/>
      <c r="EG386" s="113"/>
      <c r="EH386" s="113"/>
      <c r="EI386" s="113"/>
      <c r="EJ386" s="113"/>
      <c r="EK386" s="113"/>
      <c r="EL386" s="113"/>
      <c r="EM386" s="113"/>
      <c r="EN386" s="113"/>
      <c r="EO386" s="113"/>
      <c r="EP386" s="113"/>
      <c r="EQ386" s="113"/>
      <c r="ER386" s="113"/>
      <c r="ES386" s="113"/>
      <c r="ET386" s="113"/>
      <c r="EU386" s="113"/>
      <c r="EV386" s="113"/>
      <c r="EW386" s="113"/>
      <c r="EX386" s="113"/>
      <c r="EY386" s="113"/>
      <c r="EZ386" s="113"/>
      <c r="FA386" s="113"/>
      <c r="FB386" s="113"/>
      <c r="FC386" s="113"/>
      <c r="FD386" s="113"/>
      <c r="FE386" s="113"/>
      <c r="FF386" s="113"/>
      <c r="FG386" s="113"/>
      <c r="FH386" s="113"/>
      <c r="FI386" s="113"/>
      <c r="FJ386" s="113"/>
      <c r="FK386" s="113"/>
      <c r="FL386" s="113"/>
      <c r="FM386" s="113"/>
      <c r="FN386" s="113"/>
      <c r="FO386" s="113"/>
      <c r="FP386" s="113"/>
      <c r="FQ386" s="113"/>
      <c r="FR386" s="113"/>
    </row>
    <row r="387" spans="1:194" s="116" customFormat="1" x14ac:dyDescent="0.25">
      <c r="A387" s="121" t="s">
        <v>425</v>
      </c>
      <c r="B387" s="122">
        <v>2760</v>
      </c>
      <c r="C387" s="122">
        <v>2760</v>
      </c>
      <c r="D387" s="122">
        <v>0</v>
      </c>
      <c r="E387" s="122"/>
      <c r="F387" s="122"/>
      <c r="G387" s="122">
        <v>0</v>
      </c>
      <c r="H387" s="122"/>
      <c r="I387" s="122"/>
      <c r="J387" s="122">
        <v>0</v>
      </c>
      <c r="K387" s="122">
        <v>2760</v>
      </c>
      <c r="L387" s="122">
        <v>2760</v>
      </c>
      <c r="M387" s="122">
        <v>0</v>
      </c>
      <c r="N387" s="122"/>
      <c r="O387" s="122"/>
      <c r="P387" s="122">
        <v>0</v>
      </c>
      <c r="Q387" s="122"/>
      <c r="R387" s="122"/>
      <c r="S387" s="122">
        <v>0</v>
      </c>
      <c r="T387" s="122"/>
      <c r="U387" s="122"/>
      <c r="V387" s="122">
        <v>0</v>
      </c>
      <c r="W387" s="122"/>
      <c r="X387" s="122"/>
      <c r="Y387" s="122">
        <v>0</v>
      </c>
      <c r="Z387" s="122"/>
      <c r="AA387" s="122"/>
      <c r="AB387" s="122">
        <v>0</v>
      </c>
    </row>
    <row r="388" spans="1:194" s="116" customFormat="1" x14ac:dyDescent="0.25">
      <c r="A388" s="121" t="s">
        <v>426</v>
      </c>
      <c r="B388" s="122">
        <v>0</v>
      </c>
      <c r="C388" s="122">
        <v>1211</v>
      </c>
      <c r="D388" s="122">
        <v>1211</v>
      </c>
      <c r="E388" s="122"/>
      <c r="F388" s="122"/>
      <c r="G388" s="122">
        <v>0</v>
      </c>
      <c r="H388" s="122"/>
      <c r="I388" s="122"/>
      <c r="J388" s="122">
        <v>0</v>
      </c>
      <c r="K388" s="122">
        <v>0</v>
      </c>
      <c r="L388" s="122">
        <v>1211</v>
      </c>
      <c r="M388" s="122">
        <v>1211</v>
      </c>
      <c r="N388" s="122"/>
      <c r="O388" s="122"/>
      <c r="P388" s="122">
        <v>0</v>
      </c>
      <c r="Q388" s="122"/>
      <c r="R388" s="122"/>
      <c r="S388" s="122">
        <v>0</v>
      </c>
      <c r="T388" s="122"/>
      <c r="U388" s="122"/>
      <c r="V388" s="122">
        <v>0</v>
      </c>
      <c r="W388" s="122"/>
      <c r="X388" s="122"/>
      <c r="Y388" s="122">
        <v>0</v>
      </c>
      <c r="Z388" s="122"/>
      <c r="AA388" s="122"/>
      <c r="AB388" s="122">
        <v>0</v>
      </c>
    </row>
    <row r="389" spans="1:194" s="116" customFormat="1" ht="31.5" x14ac:dyDescent="0.25">
      <c r="A389" s="121" t="s">
        <v>264</v>
      </c>
      <c r="B389" s="122">
        <v>700830</v>
      </c>
      <c r="C389" s="122">
        <v>700830</v>
      </c>
      <c r="D389" s="122">
        <v>0</v>
      </c>
      <c r="E389" s="122"/>
      <c r="F389" s="122"/>
      <c r="G389" s="122">
        <v>0</v>
      </c>
      <c r="H389" s="122"/>
      <c r="I389" s="122"/>
      <c r="J389" s="122">
        <v>0</v>
      </c>
      <c r="K389" s="122"/>
      <c r="L389" s="122"/>
      <c r="M389" s="122">
        <v>0</v>
      </c>
      <c r="N389" s="122"/>
      <c r="O389" s="122"/>
      <c r="P389" s="122">
        <v>0</v>
      </c>
      <c r="Q389" s="122">
        <v>700830</v>
      </c>
      <c r="R389" s="122">
        <v>700830</v>
      </c>
      <c r="S389" s="122">
        <v>0</v>
      </c>
      <c r="T389" s="122"/>
      <c r="U389" s="122"/>
      <c r="V389" s="122">
        <v>0</v>
      </c>
      <c r="W389" s="122"/>
      <c r="X389" s="122"/>
      <c r="Y389" s="122">
        <v>0</v>
      </c>
      <c r="Z389" s="122"/>
      <c r="AA389" s="122"/>
      <c r="AB389" s="122">
        <v>0</v>
      </c>
      <c r="FS389" s="113"/>
      <c r="FT389" s="113"/>
      <c r="FU389" s="113"/>
      <c r="FV389" s="113"/>
      <c r="FW389" s="113"/>
      <c r="FX389" s="113"/>
      <c r="FY389" s="113"/>
      <c r="FZ389" s="113"/>
      <c r="GA389" s="113"/>
      <c r="GB389" s="113"/>
      <c r="GC389" s="113"/>
      <c r="GD389" s="113"/>
      <c r="GE389" s="113"/>
      <c r="GF389" s="113"/>
      <c r="GG389" s="113"/>
      <c r="GH389" s="113"/>
      <c r="GI389" s="113"/>
      <c r="GJ389" s="113"/>
      <c r="GK389" s="113"/>
      <c r="GL389" s="113"/>
    </row>
    <row r="390" spans="1:194" s="116" customFormat="1" x14ac:dyDescent="0.25">
      <c r="A390" s="114" t="s">
        <v>283</v>
      </c>
      <c r="B390" s="115">
        <v>0</v>
      </c>
      <c r="C390" s="115">
        <v>0</v>
      </c>
      <c r="D390" s="115">
        <v>0</v>
      </c>
      <c r="E390" s="115">
        <v>0</v>
      </c>
      <c r="F390" s="115">
        <v>0</v>
      </c>
      <c r="G390" s="115">
        <v>0</v>
      </c>
      <c r="H390" s="115">
        <v>0</v>
      </c>
      <c r="I390" s="115">
        <v>0</v>
      </c>
      <c r="J390" s="115">
        <v>0</v>
      </c>
      <c r="K390" s="115">
        <v>0</v>
      </c>
      <c r="L390" s="115">
        <v>0</v>
      </c>
      <c r="M390" s="115">
        <v>0</v>
      </c>
      <c r="N390" s="115">
        <v>0</v>
      </c>
      <c r="O390" s="115">
        <v>0</v>
      </c>
      <c r="P390" s="115">
        <v>0</v>
      </c>
      <c r="Q390" s="115">
        <v>0</v>
      </c>
      <c r="R390" s="115">
        <v>0</v>
      </c>
      <c r="S390" s="115">
        <v>0</v>
      </c>
      <c r="T390" s="115">
        <v>0</v>
      </c>
      <c r="U390" s="115">
        <v>0</v>
      </c>
      <c r="V390" s="115">
        <v>0</v>
      </c>
      <c r="W390" s="115">
        <v>0</v>
      </c>
      <c r="X390" s="115">
        <v>0</v>
      </c>
      <c r="Y390" s="115">
        <v>0</v>
      </c>
      <c r="Z390" s="115">
        <v>0</v>
      </c>
      <c r="AA390" s="115">
        <v>0</v>
      </c>
      <c r="AB390" s="115">
        <v>0</v>
      </c>
    </row>
    <row r="391" spans="1:194" s="116" customFormat="1" x14ac:dyDescent="0.25">
      <c r="A391" s="121"/>
      <c r="B391" s="122">
        <v>0</v>
      </c>
      <c r="C391" s="122">
        <v>0</v>
      </c>
      <c r="D391" s="122">
        <v>0</v>
      </c>
      <c r="E391" s="122"/>
      <c r="F391" s="122"/>
      <c r="G391" s="122">
        <v>0</v>
      </c>
      <c r="H391" s="122"/>
      <c r="I391" s="122"/>
      <c r="J391" s="122">
        <v>0</v>
      </c>
      <c r="K391" s="122"/>
      <c r="L391" s="122"/>
      <c r="M391" s="122">
        <v>0</v>
      </c>
      <c r="N391" s="122"/>
      <c r="O391" s="122"/>
      <c r="P391" s="122">
        <v>0</v>
      </c>
      <c r="Q391" s="122"/>
      <c r="R391" s="122"/>
      <c r="S391" s="122">
        <v>0</v>
      </c>
      <c r="T391" s="122"/>
      <c r="U391" s="122"/>
      <c r="V391" s="122">
        <v>0</v>
      </c>
      <c r="W391" s="122"/>
      <c r="X391" s="122"/>
      <c r="Y391" s="122">
        <v>0</v>
      </c>
      <c r="Z391" s="122"/>
      <c r="AA391" s="122"/>
      <c r="AB391" s="122">
        <v>0</v>
      </c>
    </row>
    <row r="392" spans="1:194" s="116" customFormat="1" x14ac:dyDescent="0.25">
      <c r="A392" s="114" t="s">
        <v>289</v>
      </c>
      <c r="B392" s="115">
        <v>918550</v>
      </c>
      <c r="C392" s="115">
        <v>918550</v>
      </c>
      <c r="D392" s="115">
        <v>0</v>
      </c>
      <c r="E392" s="115">
        <v>0</v>
      </c>
      <c r="F392" s="115">
        <v>0</v>
      </c>
      <c r="G392" s="115">
        <v>0</v>
      </c>
      <c r="H392" s="115">
        <v>0</v>
      </c>
      <c r="I392" s="115">
        <v>0</v>
      </c>
      <c r="J392" s="115">
        <v>0</v>
      </c>
      <c r="K392" s="115">
        <v>20000</v>
      </c>
      <c r="L392" s="115">
        <v>20000</v>
      </c>
      <c r="M392" s="115">
        <v>0</v>
      </c>
      <c r="N392" s="115">
        <v>0</v>
      </c>
      <c r="O392" s="115">
        <v>0</v>
      </c>
      <c r="P392" s="115">
        <v>0</v>
      </c>
      <c r="Q392" s="115">
        <v>898550</v>
      </c>
      <c r="R392" s="115">
        <v>898550</v>
      </c>
      <c r="S392" s="115">
        <v>0</v>
      </c>
      <c r="T392" s="115">
        <v>0</v>
      </c>
      <c r="U392" s="115">
        <v>0</v>
      </c>
      <c r="V392" s="115">
        <v>0</v>
      </c>
      <c r="W392" s="115">
        <v>0</v>
      </c>
      <c r="X392" s="115">
        <v>0</v>
      </c>
      <c r="Y392" s="115">
        <v>0</v>
      </c>
      <c r="Z392" s="115">
        <v>0</v>
      </c>
      <c r="AA392" s="115">
        <v>0</v>
      </c>
      <c r="AB392" s="115">
        <v>0</v>
      </c>
      <c r="AC392" s="113"/>
      <c r="AD392" s="113"/>
      <c r="AE392" s="113"/>
      <c r="AF392" s="113"/>
      <c r="AG392" s="113"/>
      <c r="AH392" s="113"/>
      <c r="AI392" s="113"/>
      <c r="AJ392" s="113"/>
      <c r="AK392" s="113"/>
      <c r="AL392" s="113"/>
      <c r="AM392" s="113"/>
      <c r="AN392" s="113"/>
      <c r="AO392" s="113"/>
      <c r="AP392" s="113"/>
      <c r="AQ392" s="113"/>
      <c r="AR392" s="113"/>
      <c r="AS392" s="113"/>
      <c r="AT392" s="113"/>
      <c r="AU392" s="113"/>
      <c r="AV392" s="113"/>
      <c r="AW392" s="113"/>
      <c r="AX392" s="113"/>
      <c r="AY392" s="113"/>
      <c r="AZ392" s="113"/>
      <c r="BA392" s="113"/>
      <c r="BB392" s="113"/>
      <c r="BC392" s="113"/>
      <c r="BD392" s="113"/>
      <c r="BE392" s="113"/>
      <c r="BF392" s="113"/>
      <c r="BG392" s="113"/>
      <c r="BH392" s="113"/>
      <c r="BI392" s="113"/>
      <c r="BJ392" s="113"/>
      <c r="BK392" s="113"/>
      <c r="BL392" s="113"/>
      <c r="BM392" s="113"/>
      <c r="BN392" s="113"/>
      <c r="BO392" s="113"/>
      <c r="BP392" s="113"/>
      <c r="BQ392" s="113"/>
      <c r="BR392" s="113"/>
      <c r="BS392" s="113"/>
      <c r="BT392" s="113"/>
      <c r="BU392" s="113"/>
      <c r="BV392" s="113"/>
      <c r="BW392" s="113"/>
      <c r="BX392" s="113"/>
      <c r="BY392" s="113"/>
      <c r="BZ392" s="113"/>
      <c r="CA392" s="113"/>
      <c r="CB392" s="113"/>
      <c r="CC392" s="113"/>
      <c r="CD392" s="113"/>
      <c r="CE392" s="113"/>
      <c r="CF392" s="113"/>
      <c r="CG392" s="113"/>
      <c r="CH392" s="113"/>
      <c r="CI392" s="113"/>
      <c r="CJ392" s="113"/>
      <c r="CK392" s="113"/>
      <c r="CL392" s="113"/>
      <c r="CM392" s="113"/>
      <c r="CN392" s="113"/>
      <c r="CO392" s="113"/>
      <c r="CP392" s="113"/>
      <c r="CQ392" s="113"/>
      <c r="CR392" s="113"/>
      <c r="CS392" s="113"/>
      <c r="CT392" s="113"/>
      <c r="CU392" s="113"/>
      <c r="CV392" s="113"/>
      <c r="CW392" s="113"/>
      <c r="CX392" s="113"/>
      <c r="CY392" s="113"/>
      <c r="CZ392" s="113"/>
      <c r="DA392" s="113"/>
      <c r="DB392" s="113"/>
      <c r="DC392" s="113"/>
      <c r="DD392" s="113"/>
      <c r="DE392" s="113"/>
      <c r="DF392" s="113"/>
      <c r="DG392" s="113"/>
      <c r="DH392" s="113"/>
      <c r="DI392" s="113"/>
      <c r="DJ392" s="113"/>
      <c r="DK392" s="113"/>
      <c r="DL392" s="113"/>
      <c r="DM392" s="113"/>
      <c r="DN392" s="113"/>
      <c r="DO392" s="113"/>
      <c r="DP392" s="113"/>
      <c r="DQ392" s="113"/>
      <c r="DR392" s="113"/>
      <c r="DS392" s="113"/>
      <c r="DT392" s="113"/>
      <c r="DU392" s="113"/>
      <c r="DV392" s="113"/>
      <c r="DW392" s="113"/>
      <c r="DX392" s="113"/>
      <c r="DY392" s="113"/>
      <c r="DZ392" s="113"/>
      <c r="EA392" s="113"/>
      <c r="EB392" s="113"/>
      <c r="EC392" s="113"/>
      <c r="ED392" s="113"/>
      <c r="EE392" s="113"/>
      <c r="EF392" s="113"/>
      <c r="EG392" s="113"/>
      <c r="EH392" s="113"/>
      <c r="EI392" s="113"/>
      <c r="EJ392" s="113"/>
      <c r="EK392" s="113"/>
      <c r="EL392" s="113"/>
      <c r="EM392" s="113"/>
      <c r="EN392" s="113"/>
      <c r="EO392" s="113"/>
      <c r="EP392" s="113"/>
      <c r="EQ392" s="113"/>
      <c r="ER392" s="113"/>
      <c r="ES392" s="113"/>
      <c r="ET392" s="113"/>
      <c r="EU392" s="113"/>
      <c r="EV392" s="113"/>
      <c r="EW392" s="113"/>
      <c r="EX392" s="113"/>
      <c r="EY392" s="113"/>
      <c r="EZ392" s="113"/>
      <c r="FA392" s="113"/>
      <c r="FB392" s="113"/>
      <c r="FC392" s="113"/>
      <c r="FD392" s="113"/>
      <c r="FE392" s="113"/>
      <c r="FF392" s="113"/>
      <c r="FG392" s="113"/>
      <c r="FH392" s="113"/>
      <c r="FI392" s="113"/>
      <c r="FJ392" s="113"/>
      <c r="FK392" s="113"/>
      <c r="FL392" s="113"/>
      <c r="FM392" s="113"/>
      <c r="FN392" s="113"/>
      <c r="FO392" s="113"/>
      <c r="FP392" s="113"/>
      <c r="FQ392" s="113"/>
      <c r="FR392" s="113"/>
      <c r="FS392" s="113"/>
      <c r="FT392" s="113"/>
      <c r="FU392" s="113"/>
      <c r="FV392" s="113"/>
      <c r="FW392" s="113"/>
      <c r="FX392" s="113"/>
      <c r="FY392" s="113"/>
      <c r="FZ392" s="113"/>
      <c r="GA392" s="113"/>
      <c r="GB392" s="113"/>
      <c r="GC392" s="113"/>
      <c r="GD392" s="113"/>
      <c r="GE392" s="113"/>
      <c r="GF392" s="113"/>
      <c r="GG392" s="113"/>
      <c r="GH392" s="113"/>
      <c r="GI392" s="113"/>
      <c r="GJ392" s="113"/>
      <c r="GK392" s="113"/>
      <c r="GL392" s="113"/>
    </row>
    <row r="393" spans="1:194" s="116" customFormat="1" x14ac:dyDescent="0.25">
      <c r="A393" s="121" t="s">
        <v>427</v>
      </c>
      <c r="B393" s="122">
        <v>20000</v>
      </c>
      <c r="C393" s="122">
        <v>20000</v>
      </c>
      <c r="D393" s="122">
        <v>0</v>
      </c>
      <c r="E393" s="122"/>
      <c r="F393" s="122"/>
      <c r="G393" s="122">
        <v>0</v>
      </c>
      <c r="H393" s="122"/>
      <c r="I393" s="122"/>
      <c r="J393" s="122">
        <v>0</v>
      </c>
      <c r="K393" s="122">
        <v>20000</v>
      </c>
      <c r="L393" s="122">
        <v>20000</v>
      </c>
      <c r="M393" s="122">
        <v>0</v>
      </c>
      <c r="N393" s="122"/>
      <c r="O393" s="122"/>
      <c r="P393" s="122">
        <v>0</v>
      </c>
      <c r="Q393" s="122"/>
      <c r="R393" s="122"/>
      <c r="S393" s="122">
        <v>0</v>
      </c>
      <c r="T393" s="122"/>
      <c r="U393" s="122"/>
      <c r="V393" s="122">
        <v>0</v>
      </c>
      <c r="W393" s="122"/>
      <c r="X393" s="122"/>
      <c r="Y393" s="122">
        <v>0</v>
      </c>
      <c r="Z393" s="122"/>
      <c r="AA393" s="122"/>
      <c r="AB393" s="122">
        <v>0</v>
      </c>
    </row>
    <row r="394" spans="1:194" s="116" customFormat="1" ht="31.5" x14ac:dyDescent="0.25">
      <c r="A394" s="121" t="s">
        <v>264</v>
      </c>
      <c r="B394" s="122">
        <v>898550</v>
      </c>
      <c r="C394" s="122">
        <v>898550</v>
      </c>
      <c r="D394" s="122">
        <v>0</v>
      </c>
      <c r="E394" s="122"/>
      <c r="F394" s="122"/>
      <c r="G394" s="122">
        <v>0</v>
      </c>
      <c r="H394" s="122"/>
      <c r="I394" s="122"/>
      <c r="J394" s="122">
        <v>0</v>
      </c>
      <c r="K394" s="122"/>
      <c r="L394" s="122"/>
      <c r="M394" s="122">
        <v>0</v>
      </c>
      <c r="N394" s="122"/>
      <c r="O394" s="122"/>
      <c r="P394" s="122">
        <v>0</v>
      </c>
      <c r="Q394" s="122">
        <v>898550</v>
      </c>
      <c r="R394" s="122">
        <v>898550</v>
      </c>
      <c r="S394" s="122">
        <v>0</v>
      </c>
      <c r="T394" s="122"/>
      <c r="U394" s="122"/>
      <c r="V394" s="122">
        <v>0</v>
      </c>
      <c r="W394" s="122"/>
      <c r="X394" s="122"/>
      <c r="Y394" s="122">
        <v>0</v>
      </c>
      <c r="Z394" s="122"/>
      <c r="AA394" s="122"/>
      <c r="AB394" s="122">
        <v>0</v>
      </c>
      <c r="FS394" s="113"/>
      <c r="FT394" s="113"/>
      <c r="FU394" s="113"/>
      <c r="FV394" s="113"/>
      <c r="FW394" s="113"/>
      <c r="FX394" s="113"/>
      <c r="FY394" s="113"/>
      <c r="FZ394" s="113"/>
      <c r="GA394" s="113"/>
      <c r="GB394" s="113"/>
      <c r="GC394" s="113"/>
      <c r="GD394" s="113"/>
      <c r="GE394" s="113"/>
      <c r="GF394" s="113"/>
      <c r="GG394" s="113"/>
      <c r="GH394" s="113"/>
      <c r="GI394" s="113"/>
      <c r="GJ394" s="113"/>
      <c r="GK394" s="113"/>
      <c r="GL394" s="113"/>
    </row>
    <row r="395" spans="1:194" s="116" customFormat="1" x14ac:dyDescent="0.25">
      <c r="A395" s="114" t="s">
        <v>285</v>
      </c>
      <c r="B395" s="115">
        <v>485280</v>
      </c>
      <c r="C395" s="115">
        <v>538986</v>
      </c>
      <c r="D395" s="115">
        <v>53706</v>
      </c>
      <c r="E395" s="115">
        <v>0</v>
      </c>
      <c r="F395" s="115">
        <v>0</v>
      </c>
      <c r="G395" s="115">
        <v>0</v>
      </c>
      <c r="H395" s="115">
        <v>0</v>
      </c>
      <c r="I395" s="115">
        <v>0</v>
      </c>
      <c r="J395" s="115">
        <v>0</v>
      </c>
      <c r="K395" s="115">
        <v>0</v>
      </c>
      <c r="L395" s="115">
        <v>0</v>
      </c>
      <c r="M395" s="115">
        <v>0</v>
      </c>
      <c r="N395" s="115">
        <v>0</v>
      </c>
      <c r="O395" s="115">
        <v>0</v>
      </c>
      <c r="P395" s="115">
        <v>0</v>
      </c>
      <c r="Q395" s="115">
        <v>485280</v>
      </c>
      <c r="R395" s="115">
        <v>538986</v>
      </c>
      <c r="S395" s="115">
        <v>53706</v>
      </c>
      <c r="T395" s="115">
        <v>0</v>
      </c>
      <c r="U395" s="115">
        <v>0</v>
      </c>
      <c r="V395" s="115">
        <v>0</v>
      </c>
      <c r="W395" s="115">
        <v>0</v>
      </c>
      <c r="X395" s="115">
        <v>0</v>
      </c>
      <c r="Y395" s="115">
        <v>0</v>
      </c>
      <c r="Z395" s="115">
        <v>0</v>
      </c>
      <c r="AA395" s="115">
        <v>0</v>
      </c>
      <c r="AB395" s="115">
        <v>0</v>
      </c>
      <c r="AC395" s="113"/>
      <c r="AD395" s="113"/>
      <c r="AE395" s="113"/>
      <c r="AF395" s="113"/>
      <c r="AG395" s="113"/>
      <c r="AH395" s="113"/>
      <c r="AI395" s="113"/>
      <c r="AJ395" s="113"/>
      <c r="AK395" s="113"/>
      <c r="AL395" s="113"/>
      <c r="AM395" s="113"/>
      <c r="AN395" s="113"/>
      <c r="AO395" s="113"/>
      <c r="AP395" s="113"/>
      <c r="AQ395" s="113"/>
      <c r="AR395" s="113"/>
      <c r="AS395" s="113"/>
      <c r="AT395" s="113"/>
      <c r="AU395" s="113"/>
      <c r="AV395" s="113"/>
      <c r="AW395" s="113"/>
      <c r="AX395" s="113"/>
      <c r="AY395" s="113"/>
      <c r="AZ395" s="113"/>
      <c r="BA395" s="113"/>
      <c r="BB395" s="113"/>
      <c r="BC395" s="113"/>
      <c r="BD395" s="113"/>
      <c r="BE395" s="113"/>
      <c r="BF395" s="113"/>
      <c r="BG395" s="113"/>
      <c r="BH395" s="113"/>
      <c r="BI395" s="113"/>
      <c r="BJ395" s="113"/>
      <c r="BK395" s="113"/>
      <c r="BL395" s="113"/>
      <c r="BM395" s="113"/>
      <c r="BN395" s="113"/>
      <c r="BO395" s="113"/>
      <c r="BP395" s="113"/>
      <c r="BQ395" s="113"/>
      <c r="BR395" s="113"/>
      <c r="BS395" s="113"/>
      <c r="BT395" s="113"/>
      <c r="BU395" s="113"/>
      <c r="BV395" s="113"/>
      <c r="BW395" s="113"/>
      <c r="BX395" s="113"/>
      <c r="BY395" s="113"/>
      <c r="BZ395" s="113"/>
      <c r="CA395" s="113"/>
      <c r="CB395" s="113"/>
      <c r="CC395" s="113"/>
      <c r="CD395" s="113"/>
      <c r="CE395" s="113"/>
      <c r="CF395" s="113"/>
      <c r="CG395" s="113"/>
      <c r="CH395" s="113"/>
      <c r="CI395" s="113"/>
      <c r="CJ395" s="113"/>
      <c r="CK395" s="113"/>
      <c r="CL395" s="113"/>
      <c r="CM395" s="113"/>
      <c r="CN395" s="113"/>
      <c r="CO395" s="113"/>
      <c r="CP395" s="113"/>
      <c r="CQ395" s="113"/>
      <c r="CR395" s="113"/>
      <c r="CS395" s="113"/>
      <c r="CT395" s="113"/>
      <c r="CU395" s="113"/>
      <c r="CV395" s="113"/>
      <c r="CW395" s="113"/>
      <c r="CX395" s="113"/>
      <c r="CY395" s="113"/>
      <c r="CZ395" s="113"/>
      <c r="DA395" s="113"/>
      <c r="DB395" s="113"/>
      <c r="DC395" s="113"/>
      <c r="DD395" s="113"/>
      <c r="DE395" s="113"/>
      <c r="DF395" s="113"/>
      <c r="DG395" s="113"/>
      <c r="DH395" s="113"/>
      <c r="DI395" s="113"/>
      <c r="DJ395" s="113"/>
      <c r="DK395" s="113"/>
      <c r="DL395" s="113"/>
      <c r="DM395" s="113"/>
      <c r="DN395" s="113"/>
      <c r="DO395" s="113"/>
      <c r="DP395" s="113"/>
      <c r="DQ395" s="113"/>
      <c r="DR395" s="113"/>
      <c r="DS395" s="113"/>
      <c r="DT395" s="113"/>
      <c r="DU395" s="113"/>
      <c r="DV395" s="113"/>
      <c r="DW395" s="113"/>
      <c r="DX395" s="113"/>
      <c r="DY395" s="113"/>
      <c r="DZ395" s="113"/>
      <c r="EA395" s="113"/>
      <c r="EB395" s="113"/>
      <c r="EC395" s="113"/>
      <c r="ED395" s="113"/>
      <c r="EE395" s="113"/>
      <c r="EF395" s="113"/>
      <c r="EG395" s="113"/>
      <c r="EH395" s="113"/>
      <c r="EI395" s="113"/>
      <c r="EJ395" s="113"/>
      <c r="EK395" s="113"/>
      <c r="EL395" s="113"/>
      <c r="EM395" s="113"/>
      <c r="EN395" s="113"/>
      <c r="EO395" s="113"/>
      <c r="EP395" s="113"/>
      <c r="EQ395" s="113"/>
      <c r="ER395" s="113"/>
      <c r="ES395" s="113"/>
      <c r="ET395" s="113"/>
      <c r="EU395" s="113"/>
      <c r="EV395" s="113"/>
      <c r="EW395" s="113"/>
      <c r="EX395" s="113"/>
      <c r="EY395" s="113"/>
      <c r="EZ395" s="113"/>
      <c r="FA395" s="113"/>
      <c r="FB395" s="113"/>
      <c r="FC395" s="113"/>
      <c r="FD395" s="113"/>
      <c r="FE395" s="113"/>
      <c r="FF395" s="113"/>
      <c r="FG395" s="113"/>
      <c r="FH395" s="113"/>
      <c r="FI395" s="113"/>
      <c r="FJ395" s="113"/>
      <c r="FK395" s="113"/>
      <c r="FL395" s="113"/>
      <c r="FM395" s="113"/>
      <c r="FN395" s="113"/>
      <c r="FO395" s="113"/>
      <c r="FP395" s="113"/>
      <c r="FQ395" s="113"/>
      <c r="FR395" s="113"/>
      <c r="FS395" s="113"/>
      <c r="FT395" s="113"/>
      <c r="FU395" s="113"/>
      <c r="FV395" s="113"/>
      <c r="FW395" s="113"/>
      <c r="FX395" s="113"/>
      <c r="FY395" s="113"/>
      <c r="FZ395" s="113"/>
      <c r="GA395" s="113"/>
      <c r="GB395" s="113"/>
      <c r="GC395" s="113"/>
      <c r="GD395" s="113"/>
      <c r="GE395" s="113"/>
      <c r="GF395" s="113"/>
      <c r="GG395" s="113"/>
      <c r="GH395" s="113"/>
      <c r="GI395" s="113"/>
      <c r="GJ395" s="113"/>
      <c r="GK395" s="113"/>
      <c r="GL395" s="113"/>
    </row>
    <row r="396" spans="1:194" s="116" customFormat="1" ht="47.25" x14ac:dyDescent="0.25">
      <c r="A396" s="121" t="s">
        <v>428</v>
      </c>
      <c r="B396" s="122">
        <v>485280</v>
      </c>
      <c r="C396" s="122">
        <v>538986</v>
      </c>
      <c r="D396" s="122">
        <v>53706</v>
      </c>
      <c r="E396" s="122"/>
      <c r="F396" s="122"/>
      <c r="G396" s="122">
        <v>0</v>
      </c>
      <c r="H396" s="122"/>
      <c r="I396" s="122"/>
      <c r="J396" s="122">
        <v>0</v>
      </c>
      <c r="K396" s="122"/>
      <c r="L396" s="122"/>
      <c r="M396" s="122">
        <v>0</v>
      </c>
      <c r="N396" s="122"/>
      <c r="O396" s="122"/>
      <c r="P396" s="122">
        <v>0</v>
      </c>
      <c r="Q396" s="122">
        <v>485280</v>
      </c>
      <c r="R396" s="122">
        <v>538986</v>
      </c>
      <c r="S396" s="122">
        <v>53706</v>
      </c>
      <c r="T396" s="122"/>
      <c r="U396" s="122"/>
      <c r="V396" s="122">
        <v>0</v>
      </c>
      <c r="W396" s="122"/>
      <c r="X396" s="122"/>
      <c r="Y396" s="122">
        <v>0</v>
      </c>
      <c r="Z396" s="122"/>
      <c r="AA396" s="122"/>
      <c r="AB396" s="122">
        <v>0</v>
      </c>
      <c r="FS396" s="113"/>
      <c r="FT396" s="113"/>
      <c r="FU396" s="113"/>
      <c r="FV396" s="113"/>
      <c r="FW396" s="113"/>
      <c r="FX396" s="113"/>
      <c r="FY396" s="113"/>
      <c r="FZ396" s="113"/>
      <c r="GA396" s="113"/>
      <c r="GB396" s="113"/>
      <c r="GC396" s="113"/>
      <c r="GD396" s="113"/>
      <c r="GE396" s="113"/>
      <c r="GF396" s="113"/>
      <c r="GG396" s="113"/>
      <c r="GH396" s="113"/>
      <c r="GI396" s="113"/>
      <c r="GJ396" s="113"/>
      <c r="GK396" s="113"/>
      <c r="GL396" s="113"/>
    </row>
    <row r="397" spans="1:194" s="113" customFormat="1" x14ac:dyDescent="0.25">
      <c r="A397" s="114" t="s">
        <v>429</v>
      </c>
      <c r="B397" s="115">
        <v>368986</v>
      </c>
      <c r="C397" s="115">
        <v>326986</v>
      </c>
      <c r="D397" s="115">
        <v>-42000</v>
      </c>
      <c r="E397" s="115">
        <v>18000</v>
      </c>
      <c r="F397" s="115">
        <v>18000</v>
      </c>
      <c r="G397" s="115">
        <v>0</v>
      </c>
      <c r="H397" s="115">
        <v>0</v>
      </c>
      <c r="I397" s="115">
        <v>0</v>
      </c>
      <c r="J397" s="115">
        <v>0</v>
      </c>
      <c r="K397" s="115">
        <v>197006</v>
      </c>
      <c r="L397" s="115">
        <v>184406</v>
      </c>
      <c r="M397" s="115">
        <v>-12600</v>
      </c>
      <c r="N397" s="115">
        <v>5000</v>
      </c>
      <c r="O397" s="115">
        <v>5000</v>
      </c>
      <c r="P397" s="115">
        <v>0</v>
      </c>
      <c r="Q397" s="115">
        <v>71640</v>
      </c>
      <c r="R397" s="115">
        <v>71640</v>
      </c>
      <c r="S397" s="115">
        <v>0</v>
      </c>
      <c r="T397" s="115">
        <v>0</v>
      </c>
      <c r="U397" s="115">
        <v>0</v>
      </c>
      <c r="V397" s="115">
        <v>0</v>
      </c>
      <c r="W397" s="115">
        <v>0</v>
      </c>
      <c r="X397" s="115">
        <v>0</v>
      </c>
      <c r="Y397" s="115">
        <v>0</v>
      </c>
      <c r="Z397" s="115">
        <v>77340</v>
      </c>
      <c r="AA397" s="115">
        <v>47940</v>
      </c>
      <c r="AB397" s="115">
        <v>-29400</v>
      </c>
      <c r="FS397" s="116"/>
      <c r="FT397" s="116"/>
      <c r="FU397" s="116"/>
      <c r="FV397" s="116"/>
      <c r="FW397" s="116"/>
      <c r="FX397" s="116"/>
      <c r="FY397" s="116"/>
      <c r="FZ397" s="116"/>
      <c r="GA397" s="116"/>
      <c r="GB397" s="116"/>
      <c r="GC397" s="116"/>
      <c r="GD397" s="116"/>
      <c r="GE397" s="116"/>
      <c r="GF397" s="116"/>
      <c r="GG397" s="116"/>
      <c r="GH397" s="116"/>
      <c r="GI397" s="116"/>
      <c r="GJ397" s="116"/>
      <c r="GK397" s="116"/>
      <c r="GL397" s="116"/>
    </row>
    <row r="398" spans="1:194" s="116" customFormat="1" x14ac:dyDescent="0.25">
      <c r="A398" s="114" t="s">
        <v>126</v>
      </c>
      <c r="B398" s="115">
        <v>223346</v>
      </c>
      <c r="C398" s="115">
        <v>223346</v>
      </c>
      <c r="D398" s="115">
        <v>0</v>
      </c>
      <c r="E398" s="115">
        <v>18000</v>
      </c>
      <c r="F398" s="115">
        <v>18000</v>
      </c>
      <c r="G398" s="115">
        <v>0</v>
      </c>
      <c r="H398" s="115">
        <v>0</v>
      </c>
      <c r="I398" s="115">
        <v>0</v>
      </c>
      <c r="J398" s="115">
        <v>0</v>
      </c>
      <c r="K398" s="115">
        <v>184406</v>
      </c>
      <c r="L398" s="115">
        <v>184406</v>
      </c>
      <c r="M398" s="115">
        <v>0</v>
      </c>
      <c r="N398" s="115">
        <v>0</v>
      </c>
      <c r="O398" s="115">
        <v>0</v>
      </c>
      <c r="P398" s="115">
        <v>0</v>
      </c>
      <c r="Q398" s="115">
        <v>0</v>
      </c>
      <c r="R398" s="115">
        <v>0</v>
      </c>
      <c r="S398" s="115">
        <v>0</v>
      </c>
      <c r="T398" s="115">
        <v>0</v>
      </c>
      <c r="U398" s="115">
        <v>0</v>
      </c>
      <c r="V398" s="115">
        <v>0</v>
      </c>
      <c r="W398" s="115">
        <v>0</v>
      </c>
      <c r="X398" s="115">
        <v>0</v>
      </c>
      <c r="Y398" s="115">
        <v>0</v>
      </c>
      <c r="Z398" s="115">
        <v>20940</v>
      </c>
      <c r="AA398" s="115">
        <v>20940</v>
      </c>
      <c r="AB398" s="115">
        <v>0</v>
      </c>
    </row>
    <row r="399" spans="1:194" s="116" customFormat="1" ht="31.5" x14ac:dyDescent="0.25">
      <c r="A399" s="114" t="s">
        <v>430</v>
      </c>
      <c r="B399" s="115">
        <v>223346</v>
      </c>
      <c r="C399" s="115">
        <v>223346</v>
      </c>
      <c r="D399" s="115">
        <v>0</v>
      </c>
      <c r="E399" s="115">
        <v>18000</v>
      </c>
      <c r="F399" s="115">
        <v>18000</v>
      </c>
      <c r="G399" s="115">
        <v>0</v>
      </c>
      <c r="H399" s="115">
        <v>0</v>
      </c>
      <c r="I399" s="115">
        <v>0</v>
      </c>
      <c r="J399" s="115">
        <v>0</v>
      </c>
      <c r="K399" s="115">
        <v>184406</v>
      </c>
      <c r="L399" s="115">
        <v>184406</v>
      </c>
      <c r="M399" s="115">
        <v>0</v>
      </c>
      <c r="N399" s="115">
        <v>0</v>
      </c>
      <c r="O399" s="115">
        <v>0</v>
      </c>
      <c r="P399" s="115">
        <v>0</v>
      </c>
      <c r="Q399" s="115">
        <v>0</v>
      </c>
      <c r="R399" s="115">
        <v>0</v>
      </c>
      <c r="S399" s="115">
        <v>0</v>
      </c>
      <c r="T399" s="115">
        <v>0</v>
      </c>
      <c r="U399" s="115">
        <v>0</v>
      </c>
      <c r="V399" s="115">
        <v>0</v>
      </c>
      <c r="W399" s="115">
        <v>0</v>
      </c>
      <c r="X399" s="115">
        <v>0</v>
      </c>
      <c r="Y399" s="115">
        <v>0</v>
      </c>
      <c r="Z399" s="115">
        <v>20940</v>
      </c>
      <c r="AA399" s="115">
        <v>20940</v>
      </c>
      <c r="AB399" s="115">
        <v>0</v>
      </c>
    </row>
    <row r="400" spans="1:194" s="116" customFormat="1" ht="31.5" x14ac:dyDescent="0.25">
      <c r="A400" s="129" t="s">
        <v>431</v>
      </c>
      <c r="B400" s="119">
        <v>18000</v>
      </c>
      <c r="C400" s="119">
        <v>18000</v>
      </c>
      <c r="D400" s="119">
        <v>0</v>
      </c>
      <c r="E400" s="119">
        <v>18000</v>
      </c>
      <c r="F400" s="119">
        <v>18000</v>
      </c>
      <c r="G400" s="119">
        <v>0</v>
      </c>
      <c r="H400" s="119"/>
      <c r="I400" s="119"/>
      <c r="J400" s="119">
        <v>0</v>
      </c>
      <c r="K400" s="119"/>
      <c r="L400" s="119"/>
      <c r="M400" s="119">
        <v>0</v>
      </c>
      <c r="N400" s="119"/>
      <c r="O400" s="119"/>
      <c r="P400" s="119">
        <v>0</v>
      </c>
      <c r="Q400" s="119"/>
      <c r="R400" s="119"/>
      <c r="S400" s="119">
        <v>0</v>
      </c>
      <c r="T400" s="119"/>
      <c r="U400" s="119"/>
      <c r="V400" s="119">
        <v>0</v>
      </c>
      <c r="W400" s="119"/>
      <c r="X400" s="119"/>
      <c r="Y400" s="119">
        <v>0</v>
      </c>
      <c r="Z400" s="119"/>
      <c r="AA400" s="119"/>
      <c r="AB400" s="119">
        <v>0</v>
      </c>
    </row>
    <row r="401" spans="1:194" s="116" customFormat="1" ht="63" x14ac:dyDescent="0.25">
      <c r="A401" s="129" t="s">
        <v>432</v>
      </c>
      <c r="B401" s="119">
        <v>35940</v>
      </c>
      <c r="C401" s="119">
        <v>35940</v>
      </c>
      <c r="D401" s="119">
        <v>0</v>
      </c>
      <c r="E401" s="119"/>
      <c r="F401" s="119"/>
      <c r="G401" s="119">
        <v>0</v>
      </c>
      <c r="H401" s="119"/>
      <c r="I401" s="119"/>
      <c r="J401" s="119">
        <v>0</v>
      </c>
      <c r="K401" s="119">
        <v>15000</v>
      </c>
      <c r="L401" s="119">
        <v>15000</v>
      </c>
      <c r="M401" s="119">
        <v>0</v>
      </c>
      <c r="N401" s="119">
        <v>0</v>
      </c>
      <c r="O401" s="119">
        <v>0</v>
      </c>
      <c r="P401" s="119">
        <v>0</v>
      </c>
      <c r="Q401" s="119"/>
      <c r="R401" s="119"/>
      <c r="S401" s="119">
        <v>0</v>
      </c>
      <c r="T401" s="119"/>
      <c r="U401" s="119"/>
      <c r="V401" s="119">
        <v>0</v>
      </c>
      <c r="W401" s="119"/>
      <c r="X401" s="119"/>
      <c r="Y401" s="119">
        <v>0</v>
      </c>
      <c r="Z401" s="119">
        <v>20940</v>
      </c>
      <c r="AA401" s="119">
        <v>20940</v>
      </c>
      <c r="AB401" s="119">
        <v>0</v>
      </c>
    </row>
    <row r="402" spans="1:194" s="116" customFormat="1" ht="31.5" x14ac:dyDescent="0.25">
      <c r="A402" s="129" t="s">
        <v>433</v>
      </c>
      <c r="B402" s="119">
        <v>35880</v>
      </c>
      <c r="C402" s="119">
        <v>35880</v>
      </c>
      <c r="D402" s="119">
        <v>0</v>
      </c>
      <c r="E402" s="119"/>
      <c r="F402" s="119"/>
      <c r="G402" s="119">
        <v>0</v>
      </c>
      <c r="H402" s="119"/>
      <c r="I402" s="119"/>
      <c r="J402" s="119">
        <v>0</v>
      </c>
      <c r="K402" s="119">
        <v>35880</v>
      </c>
      <c r="L402" s="119">
        <v>35880</v>
      </c>
      <c r="M402" s="119">
        <v>0</v>
      </c>
      <c r="N402" s="119">
        <v>0</v>
      </c>
      <c r="O402" s="119">
        <v>0</v>
      </c>
      <c r="P402" s="119">
        <v>0</v>
      </c>
      <c r="Q402" s="119"/>
      <c r="R402" s="119"/>
      <c r="S402" s="119">
        <v>0</v>
      </c>
      <c r="T402" s="119"/>
      <c r="U402" s="119"/>
      <c r="V402" s="119">
        <v>0</v>
      </c>
      <c r="W402" s="119"/>
      <c r="X402" s="119"/>
      <c r="Y402" s="119">
        <v>0</v>
      </c>
      <c r="Z402" s="119"/>
      <c r="AA402" s="119"/>
      <c r="AB402" s="119">
        <v>0</v>
      </c>
    </row>
    <row r="403" spans="1:194" s="116" customFormat="1" ht="31.5" x14ac:dyDescent="0.25">
      <c r="A403" s="129" t="s">
        <v>434</v>
      </c>
      <c r="B403" s="119">
        <v>72000</v>
      </c>
      <c r="C403" s="119">
        <v>72000</v>
      </c>
      <c r="D403" s="119">
        <v>0</v>
      </c>
      <c r="E403" s="119"/>
      <c r="F403" s="119"/>
      <c r="G403" s="119">
        <v>0</v>
      </c>
      <c r="H403" s="119"/>
      <c r="I403" s="119"/>
      <c r="J403" s="119">
        <v>0</v>
      </c>
      <c r="K403" s="119">
        <v>72000</v>
      </c>
      <c r="L403" s="119">
        <v>72000</v>
      </c>
      <c r="M403" s="119">
        <v>0</v>
      </c>
      <c r="N403" s="119">
        <v>0</v>
      </c>
      <c r="O403" s="119">
        <v>0</v>
      </c>
      <c r="P403" s="119">
        <v>0</v>
      </c>
      <c r="Q403" s="119"/>
      <c r="R403" s="119"/>
      <c r="S403" s="119">
        <v>0</v>
      </c>
      <c r="T403" s="119"/>
      <c r="U403" s="119"/>
      <c r="V403" s="119">
        <v>0</v>
      </c>
      <c r="W403" s="119"/>
      <c r="X403" s="119"/>
      <c r="Y403" s="119">
        <v>0</v>
      </c>
      <c r="Z403" s="119"/>
      <c r="AA403" s="119"/>
      <c r="AB403" s="119">
        <v>0</v>
      </c>
    </row>
    <row r="404" spans="1:194" s="116" customFormat="1" x14ac:dyDescent="0.25">
      <c r="A404" s="124" t="s">
        <v>435</v>
      </c>
      <c r="B404" s="122">
        <v>30000</v>
      </c>
      <c r="C404" s="122">
        <v>30000</v>
      </c>
      <c r="D404" s="122">
        <v>0</v>
      </c>
      <c r="E404" s="122"/>
      <c r="F404" s="122"/>
      <c r="G404" s="122">
        <v>0</v>
      </c>
      <c r="H404" s="122"/>
      <c r="I404" s="122"/>
      <c r="J404" s="122">
        <v>0</v>
      </c>
      <c r="K404" s="122">
        <v>30000</v>
      </c>
      <c r="L404" s="122">
        <v>30000</v>
      </c>
      <c r="M404" s="122">
        <v>0</v>
      </c>
      <c r="N404" s="122">
        <v>0</v>
      </c>
      <c r="O404" s="122">
        <v>0</v>
      </c>
      <c r="P404" s="122">
        <v>0</v>
      </c>
      <c r="Q404" s="122"/>
      <c r="R404" s="122"/>
      <c r="S404" s="122">
        <v>0</v>
      </c>
      <c r="T404" s="122"/>
      <c r="U404" s="122"/>
      <c r="V404" s="122">
        <v>0</v>
      </c>
      <c r="W404" s="122"/>
      <c r="X404" s="122"/>
      <c r="Y404" s="122">
        <v>0</v>
      </c>
      <c r="Z404" s="122"/>
      <c r="AA404" s="122"/>
      <c r="AB404" s="122">
        <v>0</v>
      </c>
    </row>
    <row r="405" spans="1:194" s="116" customFormat="1" ht="31.5" x14ac:dyDescent="0.25">
      <c r="A405" s="129" t="s">
        <v>281</v>
      </c>
      <c r="B405" s="122">
        <v>1526</v>
      </c>
      <c r="C405" s="122">
        <v>1526</v>
      </c>
      <c r="D405" s="122">
        <v>0</v>
      </c>
      <c r="E405" s="122"/>
      <c r="F405" s="122"/>
      <c r="G405" s="122">
        <v>0</v>
      </c>
      <c r="H405" s="122"/>
      <c r="I405" s="122"/>
      <c r="J405" s="122">
        <v>0</v>
      </c>
      <c r="K405" s="122">
        <v>1526</v>
      </c>
      <c r="L405" s="122">
        <v>1526</v>
      </c>
      <c r="M405" s="122">
        <v>0</v>
      </c>
      <c r="N405" s="122"/>
      <c r="O405" s="122"/>
      <c r="P405" s="122">
        <v>0</v>
      </c>
      <c r="Q405" s="122"/>
      <c r="R405" s="122"/>
      <c r="S405" s="122">
        <v>0</v>
      </c>
      <c r="T405" s="122"/>
      <c r="U405" s="122"/>
      <c r="V405" s="122">
        <v>0</v>
      </c>
      <c r="W405" s="122"/>
      <c r="X405" s="122"/>
      <c r="Y405" s="122">
        <v>0</v>
      </c>
      <c r="Z405" s="122"/>
      <c r="AA405" s="122"/>
      <c r="AB405" s="122">
        <v>0</v>
      </c>
    </row>
    <row r="406" spans="1:194" s="116" customFormat="1" ht="31.5" x14ac:dyDescent="0.25">
      <c r="A406" s="118" t="s">
        <v>436</v>
      </c>
      <c r="B406" s="119">
        <v>30000</v>
      </c>
      <c r="C406" s="119">
        <v>30000</v>
      </c>
      <c r="D406" s="119">
        <v>0</v>
      </c>
      <c r="E406" s="119"/>
      <c r="F406" s="119"/>
      <c r="G406" s="119">
        <v>0</v>
      </c>
      <c r="H406" s="119"/>
      <c r="I406" s="119"/>
      <c r="J406" s="119">
        <v>0</v>
      </c>
      <c r="K406" s="119">
        <v>30000</v>
      </c>
      <c r="L406" s="119">
        <v>30000</v>
      </c>
      <c r="M406" s="119">
        <v>0</v>
      </c>
      <c r="N406" s="119">
        <v>0</v>
      </c>
      <c r="O406" s="119">
        <v>0</v>
      </c>
      <c r="P406" s="119">
        <v>0</v>
      </c>
      <c r="Q406" s="119"/>
      <c r="R406" s="119"/>
      <c r="S406" s="119">
        <v>0</v>
      </c>
      <c r="T406" s="119"/>
      <c r="U406" s="119"/>
      <c r="V406" s="119">
        <v>0</v>
      </c>
      <c r="W406" s="119"/>
      <c r="X406" s="119"/>
      <c r="Y406" s="119">
        <v>0</v>
      </c>
      <c r="Z406" s="119"/>
      <c r="AA406" s="119"/>
      <c r="AB406" s="119">
        <v>0</v>
      </c>
    </row>
    <row r="407" spans="1:194" s="113" customFormat="1" x14ac:dyDescent="0.25">
      <c r="A407" s="114" t="s">
        <v>437</v>
      </c>
      <c r="B407" s="115">
        <v>0</v>
      </c>
      <c r="C407" s="115">
        <v>0</v>
      </c>
      <c r="D407" s="115">
        <v>0</v>
      </c>
      <c r="E407" s="115">
        <v>0</v>
      </c>
      <c r="F407" s="115">
        <v>0</v>
      </c>
      <c r="G407" s="115">
        <v>0</v>
      </c>
      <c r="H407" s="115">
        <v>0</v>
      </c>
      <c r="I407" s="115">
        <v>0</v>
      </c>
      <c r="J407" s="115">
        <v>0</v>
      </c>
      <c r="K407" s="115">
        <v>0</v>
      </c>
      <c r="L407" s="115">
        <v>0</v>
      </c>
      <c r="M407" s="115">
        <v>0</v>
      </c>
      <c r="N407" s="115">
        <v>0</v>
      </c>
      <c r="O407" s="115">
        <v>0</v>
      </c>
      <c r="P407" s="115">
        <v>0</v>
      </c>
      <c r="Q407" s="115">
        <v>0</v>
      </c>
      <c r="R407" s="115">
        <v>0</v>
      </c>
      <c r="S407" s="115">
        <v>0</v>
      </c>
      <c r="T407" s="115">
        <v>0</v>
      </c>
      <c r="U407" s="115">
        <v>0</v>
      </c>
      <c r="V407" s="115">
        <v>0</v>
      </c>
      <c r="W407" s="115">
        <v>0</v>
      </c>
      <c r="X407" s="115">
        <v>0</v>
      </c>
      <c r="Y407" s="115">
        <v>0</v>
      </c>
      <c r="Z407" s="115">
        <v>0</v>
      </c>
      <c r="AA407" s="115">
        <v>0</v>
      </c>
      <c r="AB407" s="115">
        <v>0</v>
      </c>
      <c r="AC407" s="116"/>
      <c r="AD407" s="116"/>
      <c r="AE407" s="116"/>
      <c r="AF407" s="116"/>
      <c r="AG407" s="116"/>
      <c r="AH407" s="116"/>
      <c r="AI407" s="116"/>
      <c r="AJ407" s="116"/>
      <c r="AK407" s="116"/>
      <c r="AL407" s="116"/>
      <c r="AM407" s="116"/>
      <c r="AN407" s="116"/>
      <c r="AO407" s="116"/>
      <c r="AP407" s="116"/>
      <c r="AQ407" s="116"/>
      <c r="AR407" s="116"/>
      <c r="AS407" s="116"/>
      <c r="AT407" s="116"/>
      <c r="AU407" s="116"/>
      <c r="AV407" s="116"/>
      <c r="AW407" s="116"/>
      <c r="AX407" s="116"/>
      <c r="AY407" s="116"/>
      <c r="AZ407" s="116"/>
      <c r="BA407" s="116"/>
      <c r="BB407" s="116"/>
      <c r="BC407" s="116"/>
      <c r="BD407" s="116"/>
      <c r="BE407" s="116"/>
      <c r="BF407" s="116"/>
      <c r="BG407" s="116"/>
      <c r="BH407" s="116"/>
      <c r="BI407" s="116"/>
      <c r="BJ407" s="116"/>
      <c r="BK407" s="116"/>
      <c r="BL407" s="116"/>
      <c r="BM407" s="116"/>
      <c r="BN407" s="116"/>
      <c r="BO407" s="116"/>
      <c r="BP407" s="116"/>
      <c r="BQ407" s="116"/>
      <c r="BR407" s="116"/>
      <c r="BS407" s="116"/>
      <c r="BT407" s="116"/>
      <c r="BU407" s="116"/>
      <c r="BV407" s="116"/>
      <c r="BW407" s="116"/>
      <c r="BX407" s="116"/>
      <c r="BY407" s="116"/>
      <c r="BZ407" s="116"/>
      <c r="CA407" s="116"/>
      <c r="CB407" s="116"/>
      <c r="CC407" s="116"/>
      <c r="CD407" s="116"/>
      <c r="CE407" s="116"/>
      <c r="CF407" s="116"/>
      <c r="CG407" s="116"/>
      <c r="CH407" s="116"/>
      <c r="CI407" s="116"/>
      <c r="CJ407" s="116"/>
      <c r="CK407" s="116"/>
      <c r="CL407" s="116"/>
      <c r="CM407" s="116"/>
      <c r="CN407" s="116"/>
      <c r="CO407" s="116"/>
      <c r="CP407" s="116"/>
      <c r="CQ407" s="116"/>
      <c r="CR407" s="116"/>
      <c r="CS407" s="116"/>
      <c r="CT407" s="116"/>
      <c r="CU407" s="116"/>
      <c r="CV407" s="116"/>
      <c r="CW407" s="116"/>
      <c r="CX407" s="116"/>
      <c r="CY407" s="116"/>
      <c r="CZ407" s="116"/>
      <c r="DA407" s="116"/>
      <c r="DB407" s="116"/>
      <c r="DC407" s="116"/>
      <c r="DD407" s="116"/>
      <c r="DE407" s="116"/>
      <c r="DF407" s="116"/>
      <c r="DG407" s="116"/>
      <c r="DH407" s="116"/>
      <c r="DI407" s="116"/>
      <c r="DJ407" s="116"/>
      <c r="DK407" s="116"/>
      <c r="DL407" s="116"/>
      <c r="DM407" s="116"/>
      <c r="DN407" s="116"/>
      <c r="DO407" s="116"/>
      <c r="DP407" s="116"/>
      <c r="DQ407" s="116"/>
      <c r="DR407" s="116"/>
      <c r="DS407" s="116"/>
      <c r="DT407" s="116"/>
      <c r="DU407" s="116"/>
      <c r="DV407" s="116"/>
      <c r="DW407" s="116"/>
      <c r="DX407" s="116"/>
      <c r="DY407" s="116"/>
      <c r="DZ407" s="116"/>
      <c r="EA407" s="116"/>
      <c r="EB407" s="116"/>
      <c r="EC407" s="116"/>
      <c r="ED407" s="116"/>
      <c r="EE407" s="116"/>
      <c r="EF407" s="116"/>
      <c r="EG407" s="116"/>
      <c r="EH407" s="116"/>
      <c r="EI407" s="116"/>
      <c r="EJ407" s="116"/>
      <c r="EK407" s="116"/>
      <c r="EL407" s="116"/>
      <c r="EM407" s="116"/>
      <c r="EN407" s="116"/>
      <c r="EO407" s="116"/>
      <c r="EP407" s="116"/>
      <c r="EQ407" s="116"/>
      <c r="ER407" s="116"/>
      <c r="ES407" s="116"/>
      <c r="ET407" s="116"/>
      <c r="EU407" s="116"/>
      <c r="EV407" s="116"/>
      <c r="EW407" s="116"/>
      <c r="EX407" s="116"/>
      <c r="EY407" s="116"/>
      <c r="EZ407" s="116"/>
      <c r="FA407" s="116"/>
      <c r="FB407" s="116"/>
      <c r="FC407" s="116"/>
      <c r="FD407" s="116"/>
      <c r="FE407" s="116"/>
      <c r="FF407" s="116"/>
      <c r="FG407" s="116"/>
      <c r="FH407" s="116"/>
      <c r="FI407" s="116"/>
      <c r="FJ407" s="116"/>
      <c r="FK407" s="116"/>
      <c r="FL407" s="116"/>
      <c r="FM407" s="116"/>
      <c r="FN407" s="116"/>
      <c r="FO407" s="116"/>
      <c r="FP407" s="116"/>
      <c r="FQ407" s="116"/>
      <c r="FR407" s="116"/>
      <c r="FS407" s="116"/>
      <c r="FT407" s="116"/>
      <c r="FU407" s="116"/>
      <c r="FV407" s="116"/>
      <c r="FW407" s="116"/>
      <c r="FX407" s="116"/>
      <c r="FY407" s="116"/>
      <c r="FZ407" s="116"/>
      <c r="GA407" s="116"/>
      <c r="GB407" s="116"/>
      <c r="GC407" s="116"/>
      <c r="GD407" s="116"/>
      <c r="GE407" s="116"/>
      <c r="GF407" s="116"/>
      <c r="GG407" s="116"/>
      <c r="GH407" s="116"/>
      <c r="GI407" s="116"/>
      <c r="GJ407" s="116"/>
      <c r="GK407" s="116"/>
      <c r="GL407" s="116"/>
    </row>
    <row r="408" spans="1:194" s="113" customFormat="1" x14ac:dyDescent="0.25">
      <c r="A408" s="118"/>
      <c r="B408" s="119">
        <v>0</v>
      </c>
      <c r="C408" s="119">
        <v>0</v>
      </c>
      <c r="D408" s="119">
        <v>0</v>
      </c>
      <c r="E408" s="119"/>
      <c r="F408" s="119"/>
      <c r="G408" s="119">
        <v>0</v>
      </c>
      <c r="H408" s="119"/>
      <c r="I408" s="119"/>
      <c r="J408" s="119">
        <v>0</v>
      </c>
      <c r="K408" s="119"/>
      <c r="L408" s="119"/>
      <c r="M408" s="119">
        <v>0</v>
      </c>
      <c r="N408" s="119"/>
      <c r="O408" s="119"/>
      <c r="P408" s="119">
        <v>0</v>
      </c>
      <c r="Q408" s="119"/>
      <c r="R408" s="119"/>
      <c r="S408" s="119">
        <v>0</v>
      </c>
      <c r="T408" s="119"/>
      <c r="U408" s="119"/>
      <c r="V408" s="119">
        <v>0</v>
      </c>
      <c r="W408" s="119"/>
      <c r="X408" s="119"/>
      <c r="Y408" s="119">
        <v>0</v>
      </c>
      <c r="Z408" s="119"/>
      <c r="AA408" s="119"/>
      <c r="AB408" s="119">
        <v>0</v>
      </c>
      <c r="AC408" s="116"/>
      <c r="AD408" s="116"/>
      <c r="AE408" s="116"/>
      <c r="AF408" s="116"/>
      <c r="AG408" s="116"/>
      <c r="AH408" s="116"/>
      <c r="AI408" s="116"/>
      <c r="AJ408" s="116"/>
      <c r="AK408" s="116"/>
      <c r="AL408" s="116"/>
      <c r="AM408" s="116"/>
      <c r="AN408" s="116"/>
      <c r="AO408" s="116"/>
      <c r="AP408" s="116"/>
      <c r="AQ408" s="116"/>
      <c r="AR408" s="116"/>
      <c r="AS408" s="116"/>
      <c r="AT408" s="116"/>
      <c r="AU408" s="116"/>
      <c r="AV408" s="116"/>
      <c r="AW408" s="116"/>
      <c r="AX408" s="116"/>
      <c r="AY408" s="116"/>
      <c r="AZ408" s="116"/>
      <c r="BA408" s="116"/>
      <c r="BB408" s="116"/>
      <c r="BC408" s="116"/>
      <c r="BD408" s="116"/>
      <c r="BE408" s="116"/>
      <c r="BF408" s="116"/>
      <c r="BG408" s="116"/>
      <c r="BH408" s="116"/>
      <c r="BI408" s="116"/>
      <c r="BJ408" s="116"/>
      <c r="BK408" s="116"/>
      <c r="BL408" s="116"/>
      <c r="BM408" s="116"/>
      <c r="BN408" s="116"/>
      <c r="BO408" s="116"/>
      <c r="BP408" s="116"/>
      <c r="BQ408" s="116"/>
      <c r="BR408" s="116"/>
      <c r="BS408" s="116"/>
      <c r="BT408" s="116"/>
      <c r="BU408" s="116"/>
      <c r="BV408" s="116"/>
      <c r="BW408" s="116"/>
      <c r="BX408" s="116"/>
      <c r="BY408" s="116"/>
      <c r="BZ408" s="116"/>
      <c r="CA408" s="116"/>
      <c r="CB408" s="116"/>
      <c r="CC408" s="116"/>
      <c r="CD408" s="116"/>
      <c r="CE408" s="116"/>
      <c r="CF408" s="116"/>
      <c r="CG408" s="116"/>
      <c r="CH408" s="116"/>
      <c r="CI408" s="116"/>
      <c r="CJ408" s="116"/>
      <c r="CK408" s="116"/>
      <c r="CL408" s="116"/>
      <c r="CM408" s="116"/>
      <c r="CN408" s="116"/>
      <c r="CO408" s="116"/>
      <c r="CP408" s="116"/>
      <c r="CQ408" s="116"/>
      <c r="CR408" s="116"/>
      <c r="CS408" s="116"/>
      <c r="CT408" s="116"/>
      <c r="CU408" s="116"/>
      <c r="CV408" s="116"/>
      <c r="CW408" s="116"/>
      <c r="CX408" s="116"/>
      <c r="CY408" s="116"/>
      <c r="CZ408" s="116"/>
      <c r="DA408" s="116"/>
      <c r="DB408" s="116"/>
      <c r="DC408" s="116"/>
      <c r="DD408" s="116"/>
      <c r="DE408" s="116"/>
      <c r="DF408" s="116"/>
      <c r="DG408" s="116"/>
      <c r="DH408" s="116"/>
      <c r="DI408" s="116"/>
      <c r="DJ408" s="116"/>
      <c r="DK408" s="116"/>
      <c r="DL408" s="116"/>
      <c r="DM408" s="116"/>
      <c r="DN408" s="116"/>
      <c r="DO408" s="116"/>
      <c r="DP408" s="116"/>
      <c r="DQ408" s="116"/>
      <c r="DR408" s="116"/>
      <c r="DS408" s="116"/>
      <c r="DT408" s="116"/>
      <c r="DU408" s="116"/>
      <c r="DV408" s="116"/>
      <c r="DW408" s="116"/>
      <c r="DX408" s="116"/>
      <c r="DY408" s="116"/>
      <c r="DZ408" s="116"/>
      <c r="EA408" s="116"/>
      <c r="EB408" s="116"/>
      <c r="EC408" s="116"/>
      <c r="ED408" s="116"/>
      <c r="EE408" s="116"/>
      <c r="EF408" s="116"/>
      <c r="EG408" s="116"/>
      <c r="EH408" s="116"/>
      <c r="EI408" s="116"/>
      <c r="EJ408" s="116"/>
      <c r="EK408" s="116"/>
      <c r="EL408" s="116"/>
      <c r="EM408" s="116"/>
      <c r="EN408" s="116"/>
      <c r="EO408" s="116"/>
      <c r="EP408" s="116"/>
      <c r="EQ408" s="116"/>
      <c r="ER408" s="116"/>
      <c r="ES408" s="116"/>
      <c r="ET408" s="116"/>
      <c r="EU408" s="116"/>
      <c r="EV408" s="116"/>
      <c r="EW408" s="116"/>
      <c r="EX408" s="116"/>
      <c r="EY408" s="116"/>
      <c r="EZ408" s="116"/>
      <c r="FA408" s="116"/>
      <c r="FB408" s="116"/>
      <c r="FC408" s="116"/>
      <c r="FD408" s="116"/>
      <c r="FE408" s="116"/>
      <c r="FF408" s="116"/>
      <c r="FG408" s="116"/>
      <c r="FH408" s="116"/>
      <c r="FI408" s="116"/>
      <c r="FJ408" s="116"/>
      <c r="FK408" s="116"/>
      <c r="FL408" s="116"/>
      <c r="FM408" s="116"/>
      <c r="FN408" s="116"/>
      <c r="FO408" s="116"/>
      <c r="FP408" s="116"/>
      <c r="FQ408" s="116"/>
      <c r="FR408" s="116"/>
      <c r="FS408" s="116"/>
      <c r="FT408" s="116"/>
      <c r="FU408" s="116"/>
      <c r="FV408" s="116"/>
      <c r="FW408" s="116"/>
      <c r="FX408" s="116"/>
      <c r="FY408" s="116"/>
      <c r="FZ408" s="116"/>
      <c r="GA408" s="116"/>
      <c r="GB408" s="116"/>
      <c r="GC408" s="116"/>
      <c r="GD408" s="116"/>
      <c r="GE408" s="116"/>
      <c r="GF408" s="116"/>
      <c r="GG408" s="116"/>
      <c r="GH408" s="116"/>
      <c r="GI408" s="116"/>
      <c r="GJ408" s="116"/>
      <c r="GK408" s="116"/>
      <c r="GL408" s="116"/>
    </row>
    <row r="409" spans="1:194" s="116" customFormat="1" x14ac:dyDescent="0.25">
      <c r="A409" s="120" t="s">
        <v>144</v>
      </c>
      <c r="B409" s="115">
        <v>0</v>
      </c>
      <c r="C409" s="115">
        <v>0</v>
      </c>
      <c r="D409" s="115">
        <v>0</v>
      </c>
      <c r="E409" s="115">
        <v>0</v>
      </c>
      <c r="F409" s="115">
        <v>0</v>
      </c>
      <c r="G409" s="115">
        <v>0</v>
      </c>
      <c r="H409" s="115">
        <v>0</v>
      </c>
      <c r="I409" s="115">
        <v>0</v>
      </c>
      <c r="J409" s="115">
        <v>0</v>
      </c>
      <c r="K409" s="115">
        <v>0</v>
      </c>
      <c r="L409" s="115">
        <v>0</v>
      </c>
      <c r="M409" s="115">
        <v>0</v>
      </c>
      <c r="N409" s="115">
        <v>0</v>
      </c>
      <c r="O409" s="115">
        <v>0</v>
      </c>
      <c r="P409" s="115">
        <v>0</v>
      </c>
      <c r="Q409" s="115">
        <v>0</v>
      </c>
      <c r="R409" s="115">
        <v>0</v>
      </c>
      <c r="S409" s="115">
        <v>0</v>
      </c>
      <c r="T409" s="115">
        <v>0</v>
      </c>
      <c r="U409" s="115">
        <v>0</v>
      </c>
      <c r="V409" s="115">
        <v>0</v>
      </c>
      <c r="W409" s="115">
        <v>0</v>
      </c>
      <c r="X409" s="115">
        <v>0</v>
      </c>
      <c r="Y409" s="115">
        <v>0</v>
      </c>
      <c r="Z409" s="115">
        <v>0</v>
      </c>
      <c r="AA409" s="115">
        <v>0</v>
      </c>
      <c r="AB409" s="115">
        <v>0</v>
      </c>
    </row>
    <row r="410" spans="1:194" s="116" customFormat="1" ht="31.5" x14ac:dyDescent="0.25">
      <c r="A410" s="114" t="s">
        <v>430</v>
      </c>
      <c r="B410" s="115">
        <v>0</v>
      </c>
      <c r="C410" s="115">
        <v>0</v>
      </c>
      <c r="D410" s="115">
        <v>0</v>
      </c>
      <c r="E410" s="115">
        <v>0</v>
      </c>
      <c r="F410" s="115">
        <v>0</v>
      </c>
      <c r="G410" s="115">
        <v>0</v>
      </c>
      <c r="H410" s="115">
        <v>0</v>
      </c>
      <c r="I410" s="115">
        <v>0</v>
      </c>
      <c r="J410" s="115">
        <v>0</v>
      </c>
      <c r="K410" s="115">
        <v>0</v>
      </c>
      <c r="L410" s="115">
        <v>0</v>
      </c>
      <c r="M410" s="115">
        <v>0</v>
      </c>
      <c r="N410" s="115">
        <v>0</v>
      </c>
      <c r="O410" s="115">
        <v>0</v>
      </c>
      <c r="P410" s="115">
        <v>0</v>
      </c>
      <c r="Q410" s="115">
        <v>0</v>
      </c>
      <c r="R410" s="115">
        <v>0</v>
      </c>
      <c r="S410" s="115">
        <v>0</v>
      </c>
      <c r="T410" s="115">
        <v>0</v>
      </c>
      <c r="U410" s="115">
        <v>0</v>
      </c>
      <c r="V410" s="115">
        <v>0</v>
      </c>
      <c r="W410" s="115">
        <v>0</v>
      </c>
      <c r="X410" s="115">
        <v>0</v>
      </c>
      <c r="Y410" s="115">
        <v>0</v>
      </c>
      <c r="Z410" s="115">
        <v>0</v>
      </c>
      <c r="AA410" s="115">
        <v>0</v>
      </c>
      <c r="AB410" s="115">
        <v>0</v>
      </c>
    </row>
    <row r="411" spans="1:194" s="116" customFormat="1" x14ac:dyDescent="0.25">
      <c r="A411" s="124"/>
      <c r="B411" s="122">
        <v>0</v>
      </c>
      <c r="C411" s="122">
        <v>0</v>
      </c>
      <c r="D411" s="122">
        <v>0</v>
      </c>
      <c r="E411" s="122"/>
      <c r="F411" s="122"/>
      <c r="G411" s="122">
        <v>0</v>
      </c>
      <c r="H411" s="122"/>
      <c r="I411" s="122"/>
      <c r="J411" s="122">
        <v>0</v>
      </c>
      <c r="K411" s="122"/>
      <c r="L411" s="122"/>
      <c r="M411" s="122">
        <v>0</v>
      </c>
      <c r="N411" s="122"/>
      <c r="O411" s="122"/>
      <c r="P411" s="122">
        <v>0</v>
      </c>
      <c r="Q411" s="122"/>
      <c r="R411" s="122"/>
      <c r="S411" s="122">
        <v>0</v>
      </c>
      <c r="T411" s="122"/>
      <c r="U411" s="122"/>
      <c r="V411" s="122">
        <v>0</v>
      </c>
      <c r="W411" s="122"/>
      <c r="X411" s="122"/>
      <c r="Y411" s="122">
        <v>0</v>
      </c>
      <c r="Z411" s="122"/>
      <c r="AA411" s="122"/>
      <c r="AB411" s="122">
        <v>0</v>
      </c>
    </row>
    <row r="412" spans="1:194" s="113" customFormat="1" x14ac:dyDescent="0.25">
      <c r="A412" s="114" t="s">
        <v>160</v>
      </c>
      <c r="B412" s="115">
        <v>5000</v>
      </c>
      <c r="C412" s="115">
        <v>5000</v>
      </c>
      <c r="D412" s="115">
        <v>0</v>
      </c>
      <c r="E412" s="115">
        <v>0</v>
      </c>
      <c r="F412" s="115">
        <v>0</v>
      </c>
      <c r="G412" s="115">
        <v>0</v>
      </c>
      <c r="H412" s="115">
        <v>0</v>
      </c>
      <c r="I412" s="115">
        <v>0</v>
      </c>
      <c r="J412" s="115">
        <v>0</v>
      </c>
      <c r="K412" s="115">
        <v>0</v>
      </c>
      <c r="L412" s="115">
        <v>0</v>
      </c>
      <c r="M412" s="115">
        <v>0</v>
      </c>
      <c r="N412" s="115">
        <v>5000</v>
      </c>
      <c r="O412" s="115">
        <v>5000</v>
      </c>
      <c r="P412" s="115">
        <v>0</v>
      </c>
      <c r="Q412" s="115">
        <v>0</v>
      </c>
      <c r="R412" s="115">
        <v>0</v>
      </c>
      <c r="S412" s="115">
        <v>0</v>
      </c>
      <c r="T412" s="115">
        <v>0</v>
      </c>
      <c r="U412" s="115">
        <v>0</v>
      </c>
      <c r="V412" s="115">
        <v>0</v>
      </c>
      <c r="W412" s="115">
        <v>0</v>
      </c>
      <c r="X412" s="115">
        <v>0</v>
      </c>
      <c r="Y412" s="115">
        <v>0</v>
      </c>
      <c r="Z412" s="115">
        <v>0</v>
      </c>
      <c r="AA412" s="115">
        <v>0</v>
      </c>
      <c r="AB412" s="115">
        <v>0</v>
      </c>
      <c r="AC412" s="116"/>
      <c r="AD412" s="116"/>
      <c r="AE412" s="116"/>
      <c r="AF412" s="116"/>
      <c r="AG412" s="116"/>
      <c r="AH412" s="116"/>
      <c r="AI412" s="116"/>
      <c r="AJ412" s="116"/>
      <c r="AK412" s="116"/>
      <c r="AL412" s="116"/>
      <c r="AM412" s="116"/>
      <c r="AN412" s="116"/>
      <c r="AO412" s="116"/>
      <c r="AP412" s="116"/>
      <c r="AQ412" s="116"/>
      <c r="AR412" s="116"/>
      <c r="AS412" s="116"/>
      <c r="AT412" s="116"/>
      <c r="AU412" s="116"/>
      <c r="AV412" s="116"/>
      <c r="AW412" s="116"/>
      <c r="AX412" s="116"/>
      <c r="AY412" s="116"/>
      <c r="AZ412" s="116"/>
      <c r="BA412" s="116"/>
      <c r="BB412" s="116"/>
      <c r="BC412" s="116"/>
      <c r="BD412" s="116"/>
      <c r="BE412" s="116"/>
      <c r="BF412" s="116"/>
      <c r="BG412" s="116"/>
      <c r="BH412" s="116"/>
      <c r="BI412" s="116"/>
      <c r="BJ412" s="116"/>
      <c r="BK412" s="116"/>
      <c r="BL412" s="116"/>
      <c r="BM412" s="116"/>
      <c r="BN412" s="116"/>
      <c r="BO412" s="116"/>
      <c r="BP412" s="116"/>
      <c r="BQ412" s="116"/>
      <c r="BR412" s="116"/>
      <c r="BS412" s="116"/>
      <c r="BT412" s="116"/>
      <c r="BU412" s="116"/>
      <c r="BV412" s="116"/>
      <c r="BW412" s="116"/>
      <c r="BX412" s="116"/>
      <c r="BY412" s="116"/>
      <c r="BZ412" s="116"/>
      <c r="CA412" s="116"/>
      <c r="CB412" s="116"/>
      <c r="CC412" s="116"/>
      <c r="CD412" s="116"/>
      <c r="CE412" s="116"/>
      <c r="CF412" s="116"/>
      <c r="CG412" s="116"/>
      <c r="CH412" s="116"/>
      <c r="CI412" s="116"/>
      <c r="CJ412" s="116"/>
      <c r="CK412" s="116"/>
      <c r="CL412" s="116"/>
      <c r="CM412" s="116"/>
      <c r="CN412" s="116"/>
      <c r="CO412" s="116"/>
      <c r="CP412" s="116"/>
      <c r="CQ412" s="116"/>
      <c r="CR412" s="116"/>
      <c r="CS412" s="116"/>
      <c r="CT412" s="116"/>
      <c r="CU412" s="116"/>
      <c r="CV412" s="116"/>
      <c r="CW412" s="116"/>
      <c r="CX412" s="116"/>
      <c r="CY412" s="116"/>
      <c r="CZ412" s="116"/>
      <c r="DA412" s="116"/>
      <c r="DB412" s="116"/>
      <c r="DC412" s="116"/>
      <c r="DD412" s="116"/>
      <c r="DE412" s="116"/>
      <c r="DF412" s="116"/>
      <c r="DG412" s="116"/>
      <c r="DH412" s="116"/>
      <c r="DI412" s="116"/>
      <c r="DJ412" s="116"/>
      <c r="DK412" s="116"/>
      <c r="DL412" s="116"/>
      <c r="DM412" s="116"/>
      <c r="DN412" s="116"/>
      <c r="DO412" s="116"/>
      <c r="DP412" s="116"/>
      <c r="DQ412" s="116"/>
      <c r="DR412" s="116"/>
      <c r="DS412" s="116"/>
      <c r="DT412" s="116"/>
      <c r="DU412" s="116"/>
      <c r="DV412" s="116"/>
      <c r="DW412" s="116"/>
      <c r="DX412" s="116"/>
      <c r="DY412" s="116"/>
      <c r="DZ412" s="116"/>
      <c r="EA412" s="116"/>
      <c r="EB412" s="116"/>
      <c r="EC412" s="116"/>
      <c r="ED412" s="116"/>
      <c r="EE412" s="116"/>
      <c r="EF412" s="116"/>
      <c r="EG412" s="116"/>
      <c r="EH412" s="116"/>
      <c r="EI412" s="116"/>
      <c r="EJ412" s="116"/>
      <c r="EK412" s="116"/>
      <c r="EL412" s="116"/>
      <c r="EM412" s="116"/>
      <c r="EN412" s="116"/>
      <c r="EO412" s="116"/>
      <c r="EP412" s="116"/>
      <c r="EQ412" s="116"/>
      <c r="ER412" s="116"/>
      <c r="ES412" s="116"/>
      <c r="ET412" s="116"/>
      <c r="EU412" s="116"/>
      <c r="EV412" s="116"/>
      <c r="EW412" s="116"/>
      <c r="EX412" s="116"/>
      <c r="EY412" s="116"/>
      <c r="EZ412" s="116"/>
      <c r="FA412" s="116"/>
      <c r="FB412" s="116"/>
      <c r="FC412" s="116"/>
      <c r="FD412" s="116"/>
      <c r="FE412" s="116"/>
      <c r="FF412" s="116"/>
      <c r="FG412" s="116"/>
      <c r="FH412" s="116"/>
      <c r="FI412" s="116"/>
      <c r="FJ412" s="116"/>
      <c r="FK412" s="116"/>
      <c r="FL412" s="116"/>
      <c r="FM412" s="116"/>
      <c r="FN412" s="116"/>
      <c r="FO412" s="116"/>
      <c r="FP412" s="116"/>
      <c r="FQ412" s="116"/>
      <c r="FR412" s="116"/>
      <c r="FS412" s="116"/>
      <c r="FT412" s="116"/>
      <c r="FU412" s="116"/>
      <c r="FV412" s="116"/>
      <c r="FW412" s="116"/>
      <c r="FX412" s="116"/>
      <c r="FY412" s="116"/>
      <c r="FZ412" s="116"/>
      <c r="GA412" s="116"/>
      <c r="GB412" s="116"/>
      <c r="GC412" s="116"/>
      <c r="GD412" s="116"/>
      <c r="GE412" s="116"/>
      <c r="GF412" s="116"/>
      <c r="GG412" s="116"/>
      <c r="GH412" s="116"/>
      <c r="GI412" s="116"/>
      <c r="GJ412" s="116"/>
      <c r="GK412" s="116"/>
      <c r="GL412" s="116"/>
    </row>
    <row r="413" spans="1:194" s="116" customFormat="1" ht="31.5" x14ac:dyDescent="0.25">
      <c r="A413" s="114" t="s">
        <v>430</v>
      </c>
      <c r="B413" s="115">
        <v>5000</v>
      </c>
      <c r="C413" s="115">
        <v>5000</v>
      </c>
      <c r="D413" s="115">
        <v>0</v>
      </c>
      <c r="E413" s="115">
        <v>0</v>
      </c>
      <c r="F413" s="115">
        <v>0</v>
      </c>
      <c r="G413" s="115">
        <v>0</v>
      </c>
      <c r="H413" s="115">
        <v>0</v>
      </c>
      <c r="I413" s="115">
        <v>0</v>
      </c>
      <c r="J413" s="115">
        <v>0</v>
      </c>
      <c r="K413" s="115">
        <v>0</v>
      </c>
      <c r="L413" s="115">
        <v>0</v>
      </c>
      <c r="M413" s="115">
        <v>0</v>
      </c>
      <c r="N413" s="115">
        <v>5000</v>
      </c>
      <c r="O413" s="115">
        <v>5000</v>
      </c>
      <c r="P413" s="115">
        <v>0</v>
      </c>
      <c r="Q413" s="115">
        <v>0</v>
      </c>
      <c r="R413" s="115">
        <v>0</v>
      </c>
      <c r="S413" s="115">
        <v>0</v>
      </c>
      <c r="T413" s="115">
        <v>0</v>
      </c>
      <c r="U413" s="115">
        <v>0</v>
      </c>
      <c r="V413" s="115">
        <v>0</v>
      </c>
      <c r="W413" s="115">
        <v>0</v>
      </c>
      <c r="X413" s="115">
        <v>0</v>
      </c>
      <c r="Y413" s="115">
        <v>0</v>
      </c>
      <c r="Z413" s="115">
        <v>0</v>
      </c>
      <c r="AA413" s="115">
        <v>0</v>
      </c>
      <c r="AB413" s="115">
        <v>0</v>
      </c>
    </row>
    <row r="414" spans="1:194" s="116" customFormat="1" x14ac:dyDescent="0.25">
      <c r="A414" s="124" t="s">
        <v>438</v>
      </c>
      <c r="B414" s="122">
        <v>5000</v>
      </c>
      <c r="C414" s="122">
        <v>5000</v>
      </c>
      <c r="D414" s="122">
        <v>0</v>
      </c>
      <c r="E414" s="122"/>
      <c r="F414" s="122"/>
      <c r="G414" s="122">
        <v>0</v>
      </c>
      <c r="H414" s="122"/>
      <c r="I414" s="122"/>
      <c r="J414" s="122">
        <v>0</v>
      </c>
      <c r="K414" s="122"/>
      <c r="L414" s="122"/>
      <c r="M414" s="122">
        <v>0</v>
      </c>
      <c r="N414" s="122">
        <v>5000</v>
      </c>
      <c r="O414" s="122">
        <v>5000</v>
      </c>
      <c r="P414" s="122">
        <v>0</v>
      </c>
      <c r="Q414" s="122"/>
      <c r="R414" s="122"/>
      <c r="S414" s="122">
        <v>0</v>
      </c>
      <c r="T414" s="122"/>
      <c r="U414" s="122"/>
      <c r="V414" s="122">
        <v>0</v>
      </c>
      <c r="W414" s="122"/>
      <c r="X414" s="122"/>
      <c r="Y414" s="122">
        <v>0</v>
      </c>
      <c r="Z414" s="122"/>
      <c r="AA414" s="122"/>
      <c r="AB414" s="122">
        <v>0</v>
      </c>
    </row>
    <row r="415" spans="1:194" s="113" customFormat="1" x14ac:dyDescent="0.25">
      <c r="A415" s="114" t="s">
        <v>437</v>
      </c>
      <c r="B415" s="115">
        <v>0</v>
      </c>
      <c r="C415" s="115">
        <v>0</v>
      </c>
      <c r="D415" s="115">
        <v>0</v>
      </c>
      <c r="E415" s="115">
        <v>0</v>
      </c>
      <c r="F415" s="115">
        <v>0</v>
      </c>
      <c r="G415" s="115">
        <v>0</v>
      </c>
      <c r="H415" s="115">
        <v>0</v>
      </c>
      <c r="I415" s="115">
        <v>0</v>
      </c>
      <c r="J415" s="115">
        <v>0</v>
      </c>
      <c r="K415" s="115">
        <v>0</v>
      </c>
      <c r="L415" s="115">
        <v>0</v>
      </c>
      <c r="M415" s="115">
        <v>0</v>
      </c>
      <c r="N415" s="115">
        <v>0</v>
      </c>
      <c r="O415" s="115">
        <v>0</v>
      </c>
      <c r="P415" s="115">
        <v>0</v>
      </c>
      <c r="Q415" s="115">
        <v>0</v>
      </c>
      <c r="R415" s="115">
        <v>0</v>
      </c>
      <c r="S415" s="115">
        <v>0</v>
      </c>
      <c r="T415" s="115">
        <v>0</v>
      </c>
      <c r="U415" s="115">
        <v>0</v>
      </c>
      <c r="V415" s="115">
        <v>0</v>
      </c>
      <c r="W415" s="115">
        <v>0</v>
      </c>
      <c r="X415" s="115">
        <v>0</v>
      </c>
      <c r="Y415" s="115">
        <v>0</v>
      </c>
      <c r="Z415" s="115">
        <v>0</v>
      </c>
      <c r="AA415" s="115">
        <v>0</v>
      </c>
      <c r="AB415" s="115">
        <v>0</v>
      </c>
      <c r="AC415" s="116"/>
      <c r="AD415" s="116"/>
      <c r="AE415" s="116"/>
      <c r="AF415" s="116"/>
      <c r="AG415" s="116"/>
      <c r="AH415" s="116"/>
      <c r="AI415" s="116"/>
      <c r="AJ415" s="116"/>
      <c r="AK415" s="116"/>
      <c r="AL415" s="116"/>
      <c r="AM415" s="116"/>
      <c r="AN415" s="116"/>
      <c r="AO415" s="116"/>
      <c r="AP415" s="116"/>
      <c r="AQ415" s="116"/>
      <c r="AR415" s="116"/>
      <c r="AS415" s="116"/>
      <c r="AT415" s="116"/>
      <c r="AU415" s="116"/>
      <c r="AV415" s="116"/>
      <c r="AW415" s="116"/>
      <c r="AX415" s="116"/>
      <c r="AY415" s="116"/>
      <c r="AZ415" s="116"/>
      <c r="BA415" s="116"/>
      <c r="BB415" s="116"/>
      <c r="BC415" s="116"/>
      <c r="BD415" s="116"/>
      <c r="BE415" s="116"/>
      <c r="BF415" s="116"/>
      <c r="BG415" s="116"/>
      <c r="BH415" s="116"/>
      <c r="BI415" s="116"/>
      <c r="BJ415" s="116"/>
      <c r="BK415" s="116"/>
      <c r="BL415" s="116"/>
      <c r="BM415" s="116"/>
      <c r="BN415" s="116"/>
      <c r="BO415" s="116"/>
      <c r="BP415" s="116"/>
      <c r="BQ415" s="116"/>
      <c r="BR415" s="116"/>
      <c r="BS415" s="116"/>
      <c r="BT415" s="116"/>
      <c r="BU415" s="116"/>
      <c r="BV415" s="116"/>
      <c r="BW415" s="116"/>
      <c r="BX415" s="116"/>
      <c r="BY415" s="116"/>
      <c r="BZ415" s="116"/>
      <c r="CA415" s="116"/>
      <c r="CB415" s="116"/>
      <c r="CC415" s="116"/>
      <c r="CD415" s="116"/>
      <c r="CE415" s="116"/>
      <c r="CF415" s="116"/>
      <c r="CG415" s="116"/>
      <c r="CH415" s="116"/>
      <c r="CI415" s="116"/>
      <c r="CJ415" s="116"/>
      <c r="CK415" s="116"/>
      <c r="CL415" s="116"/>
      <c r="CM415" s="116"/>
      <c r="CN415" s="116"/>
      <c r="CO415" s="116"/>
      <c r="CP415" s="116"/>
      <c r="CQ415" s="116"/>
      <c r="CR415" s="116"/>
      <c r="CS415" s="116"/>
      <c r="CT415" s="116"/>
      <c r="CU415" s="116"/>
      <c r="CV415" s="116"/>
      <c r="CW415" s="116"/>
      <c r="CX415" s="116"/>
      <c r="CY415" s="116"/>
      <c r="CZ415" s="116"/>
      <c r="DA415" s="116"/>
      <c r="DB415" s="116"/>
      <c r="DC415" s="116"/>
      <c r="DD415" s="116"/>
      <c r="DE415" s="116"/>
      <c r="DF415" s="116"/>
      <c r="DG415" s="116"/>
      <c r="DH415" s="116"/>
      <c r="DI415" s="116"/>
      <c r="DJ415" s="116"/>
      <c r="DK415" s="116"/>
      <c r="DL415" s="116"/>
      <c r="DM415" s="116"/>
      <c r="DN415" s="116"/>
      <c r="DO415" s="116"/>
      <c r="DP415" s="116"/>
      <c r="DQ415" s="116"/>
      <c r="DR415" s="116"/>
      <c r="DS415" s="116"/>
      <c r="DT415" s="116"/>
      <c r="DU415" s="116"/>
      <c r="DV415" s="116"/>
      <c r="DW415" s="116"/>
      <c r="DX415" s="116"/>
      <c r="DY415" s="116"/>
      <c r="DZ415" s="116"/>
      <c r="EA415" s="116"/>
      <c r="EB415" s="116"/>
      <c r="EC415" s="116"/>
      <c r="ED415" s="116"/>
      <c r="EE415" s="116"/>
      <c r="EF415" s="116"/>
      <c r="EG415" s="116"/>
      <c r="EH415" s="116"/>
      <c r="EI415" s="116"/>
      <c r="EJ415" s="116"/>
      <c r="EK415" s="116"/>
      <c r="EL415" s="116"/>
      <c r="EM415" s="116"/>
      <c r="EN415" s="116"/>
      <c r="EO415" s="116"/>
      <c r="EP415" s="116"/>
      <c r="EQ415" s="116"/>
      <c r="ER415" s="116"/>
      <c r="ES415" s="116"/>
      <c r="ET415" s="116"/>
      <c r="EU415" s="116"/>
      <c r="EV415" s="116"/>
      <c r="EW415" s="116"/>
      <c r="EX415" s="116"/>
      <c r="EY415" s="116"/>
      <c r="EZ415" s="116"/>
      <c r="FA415" s="116"/>
      <c r="FB415" s="116"/>
      <c r="FC415" s="116"/>
      <c r="FD415" s="116"/>
      <c r="FE415" s="116"/>
      <c r="FF415" s="116"/>
      <c r="FG415" s="116"/>
      <c r="FH415" s="116"/>
      <c r="FI415" s="116"/>
      <c r="FJ415" s="116"/>
      <c r="FK415" s="116"/>
      <c r="FL415" s="116"/>
      <c r="FM415" s="116"/>
      <c r="FN415" s="116"/>
      <c r="FO415" s="116"/>
      <c r="FP415" s="116"/>
      <c r="FQ415" s="116"/>
      <c r="FR415" s="116"/>
      <c r="FS415" s="116"/>
      <c r="FT415" s="116"/>
      <c r="FU415" s="116"/>
      <c r="FV415" s="116"/>
      <c r="FW415" s="116"/>
      <c r="FX415" s="116"/>
      <c r="FY415" s="116"/>
      <c r="FZ415" s="116"/>
      <c r="GA415" s="116"/>
      <c r="GB415" s="116"/>
      <c r="GC415" s="116"/>
      <c r="GD415" s="116"/>
      <c r="GE415" s="116"/>
      <c r="GF415" s="116"/>
      <c r="GG415" s="116"/>
      <c r="GH415" s="116"/>
      <c r="GI415" s="116"/>
      <c r="GJ415" s="116"/>
      <c r="GK415" s="116"/>
      <c r="GL415" s="116"/>
    </row>
    <row r="416" spans="1:194" s="113" customFormat="1" x14ac:dyDescent="0.25">
      <c r="A416" s="118"/>
      <c r="B416" s="119">
        <v>0</v>
      </c>
      <c r="C416" s="119">
        <v>0</v>
      </c>
      <c r="D416" s="119">
        <v>0</v>
      </c>
      <c r="E416" s="119"/>
      <c r="F416" s="119"/>
      <c r="G416" s="119">
        <v>0</v>
      </c>
      <c r="H416" s="119"/>
      <c r="I416" s="119"/>
      <c r="J416" s="119">
        <v>0</v>
      </c>
      <c r="K416" s="119"/>
      <c r="L416" s="119"/>
      <c r="M416" s="119">
        <v>0</v>
      </c>
      <c r="N416" s="119"/>
      <c r="O416" s="119"/>
      <c r="P416" s="119">
        <v>0</v>
      </c>
      <c r="Q416" s="119"/>
      <c r="R416" s="119"/>
      <c r="S416" s="119">
        <v>0</v>
      </c>
      <c r="T416" s="119"/>
      <c r="U416" s="119"/>
      <c r="V416" s="119">
        <v>0</v>
      </c>
      <c r="W416" s="119"/>
      <c r="X416" s="119"/>
      <c r="Y416" s="119">
        <v>0</v>
      </c>
      <c r="Z416" s="119"/>
      <c r="AA416" s="119"/>
      <c r="AB416" s="119">
        <v>0</v>
      </c>
      <c r="AC416" s="116"/>
      <c r="AD416" s="116"/>
      <c r="AE416" s="116"/>
      <c r="AF416" s="116"/>
      <c r="AG416" s="116"/>
      <c r="AH416" s="116"/>
      <c r="AI416" s="116"/>
      <c r="AJ416" s="116"/>
      <c r="AK416" s="116"/>
      <c r="AL416" s="116"/>
      <c r="AM416" s="116"/>
      <c r="AN416" s="116"/>
      <c r="AO416" s="116"/>
      <c r="AP416" s="116"/>
      <c r="AQ416" s="116"/>
      <c r="AR416" s="116"/>
      <c r="AS416" s="116"/>
      <c r="AT416" s="116"/>
      <c r="AU416" s="116"/>
      <c r="AV416" s="116"/>
      <c r="AW416" s="116"/>
      <c r="AX416" s="116"/>
      <c r="AY416" s="116"/>
      <c r="AZ416" s="116"/>
      <c r="BA416" s="116"/>
      <c r="BB416" s="116"/>
      <c r="BC416" s="116"/>
      <c r="BD416" s="116"/>
      <c r="BE416" s="116"/>
      <c r="BF416" s="116"/>
      <c r="BG416" s="116"/>
      <c r="BH416" s="116"/>
      <c r="BI416" s="116"/>
      <c r="BJ416" s="116"/>
      <c r="BK416" s="116"/>
      <c r="BL416" s="116"/>
      <c r="BM416" s="116"/>
      <c r="BN416" s="116"/>
      <c r="BO416" s="116"/>
      <c r="BP416" s="116"/>
      <c r="BQ416" s="116"/>
      <c r="BR416" s="116"/>
      <c r="BS416" s="116"/>
      <c r="BT416" s="116"/>
      <c r="BU416" s="116"/>
      <c r="BV416" s="116"/>
      <c r="BW416" s="116"/>
      <c r="BX416" s="116"/>
      <c r="BY416" s="116"/>
      <c r="BZ416" s="116"/>
      <c r="CA416" s="116"/>
      <c r="CB416" s="116"/>
      <c r="CC416" s="116"/>
      <c r="CD416" s="116"/>
      <c r="CE416" s="116"/>
      <c r="CF416" s="116"/>
      <c r="CG416" s="116"/>
      <c r="CH416" s="116"/>
      <c r="CI416" s="116"/>
      <c r="CJ416" s="116"/>
      <c r="CK416" s="116"/>
      <c r="CL416" s="116"/>
      <c r="CM416" s="116"/>
      <c r="CN416" s="116"/>
      <c r="CO416" s="116"/>
      <c r="CP416" s="116"/>
      <c r="CQ416" s="116"/>
      <c r="CR416" s="116"/>
      <c r="CS416" s="116"/>
      <c r="CT416" s="116"/>
      <c r="CU416" s="116"/>
      <c r="CV416" s="116"/>
      <c r="CW416" s="116"/>
      <c r="CX416" s="116"/>
      <c r="CY416" s="116"/>
      <c r="CZ416" s="116"/>
      <c r="DA416" s="116"/>
      <c r="DB416" s="116"/>
      <c r="DC416" s="116"/>
      <c r="DD416" s="116"/>
      <c r="DE416" s="116"/>
      <c r="DF416" s="116"/>
      <c r="DG416" s="116"/>
      <c r="DH416" s="116"/>
      <c r="DI416" s="116"/>
      <c r="DJ416" s="116"/>
      <c r="DK416" s="116"/>
      <c r="DL416" s="116"/>
      <c r="DM416" s="116"/>
      <c r="DN416" s="116"/>
      <c r="DO416" s="116"/>
      <c r="DP416" s="116"/>
      <c r="DQ416" s="116"/>
      <c r="DR416" s="116"/>
      <c r="DS416" s="116"/>
      <c r="DT416" s="116"/>
      <c r="DU416" s="116"/>
      <c r="DV416" s="116"/>
      <c r="DW416" s="116"/>
      <c r="DX416" s="116"/>
      <c r="DY416" s="116"/>
      <c r="DZ416" s="116"/>
      <c r="EA416" s="116"/>
      <c r="EB416" s="116"/>
      <c r="EC416" s="116"/>
      <c r="ED416" s="116"/>
      <c r="EE416" s="116"/>
      <c r="EF416" s="116"/>
      <c r="EG416" s="116"/>
      <c r="EH416" s="116"/>
      <c r="EI416" s="116"/>
      <c r="EJ416" s="116"/>
      <c r="EK416" s="116"/>
      <c r="EL416" s="116"/>
      <c r="EM416" s="116"/>
      <c r="EN416" s="116"/>
      <c r="EO416" s="116"/>
      <c r="EP416" s="116"/>
      <c r="EQ416" s="116"/>
      <c r="ER416" s="116"/>
      <c r="ES416" s="116"/>
      <c r="ET416" s="116"/>
      <c r="EU416" s="116"/>
      <c r="EV416" s="116"/>
      <c r="EW416" s="116"/>
      <c r="EX416" s="116"/>
      <c r="EY416" s="116"/>
      <c r="EZ416" s="116"/>
      <c r="FA416" s="116"/>
      <c r="FB416" s="116"/>
      <c r="FC416" s="116"/>
      <c r="FD416" s="116"/>
      <c r="FE416" s="116"/>
      <c r="FF416" s="116"/>
      <c r="FG416" s="116"/>
      <c r="FH416" s="116"/>
      <c r="FI416" s="116"/>
      <c r="FJ416" s="116"/>
      <c r="FK416" s="116"/>
      <c r="FL416" s="116"/>
      <c r="FM416" s="116"/>
      <c r="FN416" s="116"/>
      <c r="FO416" s="116"/>
      <c r="FP416" s="116"/>
      <c r="FQ416" s="116"/>
      <c r="FR416" s="116"/>
      <c r="FS416" s="116"/>
      <c r="FT416" s="116"/>
      <c r="FU416" s="116"/>
      <c r="FV416" s="116"/>
      <c r="FW416" s="116"/>
      <c r="FX416" s="116"/>
      <c r="FY416" s="116"/>
      <c r="FZ416" s="116"/>
      <c r="GA416" s="116"/>
      <c r="GB416" s="116"/>
      <c r="GC416" s="116"/>
      <c r="GD416" s="116"/>
      <c r="GE416" s="116"/>
      <c r="GF416" s="116"/>
      <c r="GG416" s="116"/>
      <c r="GH416" s="116"/>
      <c r="GI416" s="116"/>
      <c r="GJ416" s="116"/>
      <c r="GK416" s="116"/>
      <c r="GL416" s="116"/>
    </row>
    <row r="417" spans="1:194" s="116" customFormat="1" x14ac:dyDescent="0.25">
      <c r="A417" s="114" t="s">
        <v>170</v>
      </c>
      <c r="B417" s="115">
        <v>15000</v>
      </c>
      <c r="C417" s="115">
        <v>15000</v>
      </c>
      <c r="D417" s="115">
        <v>0</v>
      </c>
      <c r="E417" s="115">
        <v>0</v>
      </c>
      <c r="F417" s="115">
        <v>0</v>
      </c>
      <c r="G417" s="115">
        <v>0</v>
      </c>
      <c r="H417" s="115">
        <v>0</v>
      </c>
      <c r="I417" s="115">
        <v>0</v>
      </c>
      <c r="J417" s="115">
        <v>0</v>
      </c>
      <c r="K417" s="115">
        <v>0</v>
      </c>
      <c r="L417" s="115">
        <v>0</v>
      </c>
      <c r="M417" s="115">
        <v>0</v>
      </c>
      <c r="N417" s="115">
        <v>0</v>
      </c>
      <c r="O417" s="115">
        <v>0</v>
      </c>
      <c r="P417" s="115">
        <v>0</v>
      </c>
      <c r="Q417" s="115">
        <v>0</v>
      </c>
      <c r="R417" s="115">
        <v>0</v>
      </c>
      <c r="S417" s="115">
        <v>0</v>
      </c>
      <c r="T417" s="115">
        <v>0</v>
      </c>
      <c r="U417" s="115">
        <v>0</v>
      </c>
      <c r="V417" s="115">
        <v>0</v>
      </c>
      <c r="W417" s="115">
        <v>0</v>
      </c>
      <c r="X417" s="115">
        <v>0</v>
      </c>
      <c r="Y417" s="115">
        <v>0</v>
      </c>
      <c r="Z417" s="115">
        <v>15000</v>
      </c>
      <c r="AA417" s="115">
        <v>15000</v>
      </c>
      <c r="AB417" s="115">
        <v>0</v>
      </c>
    </row>
    <row r="418" spans="1:194" s="113" customFormat="1" ht="31.5" x14ac:dyDescent="0.25">
      <c r="A418" s="114" t="s">
        <v>430</v>
      </c>
      <c r="B418" s="115">
        <v>15000</v>
      </c>
      <c r="C418" s="115">
        <v>15000</v>
      </c>
      <c r="D418" s="115">
        <v>0</v>
      </c>
      <c r="E418" s="115">
        <v>0</v>
      </c>
      <c r="F418" s="115">
        <v>0</v>
      </c>
      <c r="G418" s="115">
        <v>0</v>
      </c>
      <c r="H418" s="115">
        <v>0</v>
      </c>
      <c r="I418" s="115">
        <v>0</v>
      </c>
      <c r="J418" s="115">
        <v>0</v>
      </c>
      <c r="K418" s="115">
        <v>0</v>
      </c>
      <c r="L418" s="115">
        <v>0</v>
      </c>
      <c r="M418" s="115">
        <v>0</v>
      </c>
      <c r="N418" s="115">
        <v>0</v>
      </c>
      <c r="O418" s="115">
        <v>0</v>
      </c>
      <c r="P418" s="115">
        <v>0</v>
      </c>
      <c r="Q418" s="115">
        <v>0</v>
      </c>
      <c r="R418" s="115">
        <v>0</v>
      </c>
      <c r="S418" s="115">
        <v>0</v>
      </c>
      <c r="T418" s="115">
        <v>0</v>
      </c>
      <c r="U418" s="115">
        <v>0</v>
      </c>
      <c r="V418" s="115">
        <v>0</v>
      </c>
      <c r="W418" s="115">
        <v>0</v>
      </c>
      <c r="X418" s="115">
        <v>0</v>
      </c>
      <c r="Y418" s="115">
        <v>0</v>
      </c>
      <c r="Z418" s="115">
        <v>15000</v>
      </c>
      <c r="AA418" s="115">
        <v>15000</v>
      </c>
      <c r="AB418" s="115">
        <v>0</v>
      </c>
      <c r="AC418" s="116"/>
      <c r="AD418" s="116"/>
      <c r="AE418" s="116"/>
      <c r="AF418" s="116"/>
      <c r="AG418" s="116"/>
      <c r="AH418" s="116"/>
      <c r="AI418" s="116"/>
      <c r="AJ418" s="116"/>
      <c r="AK418" s="116"/>
      <c r="AL418" s="116"/>
      <c r="AM418" s="116"/>
      <c r="AN418" s="116"/>
      <c r="AO418" s="116"/>
      <c r="AP418" s="116"/>
      <c r="AQ418" s="116"/>
      <c r="AR418" s="116"/>
      <c r="AS418" s="116"/>
      <c r="AT418" s="116"/>
      <c r="AU418" s="116"/>
      <c r="AV418" s="116"/>
      <c r="AW418" s="116"/>
      <c r="AX418" s="116"/>
      <c r="AY418" s="116"/>
      <c r="AZ418" s="116"/>
      <c r="BA418" s="116"/>
      <c r="BB418" s="116"/>
      <c r="BC418" s="116"/>
      <c r="BD418" s="116"/>
      <c r="BE418" s="116"/>
      <c r="BF418" s="116"/>
      <c r="BG418" s="116"/>
      <c r="BH418" s="116"/>
      <c r="BI418" s="116"/>
      <c r="BJ418" s="116"/>
      <c r="BK418" s="116"/>
      <c r="BL418" s="116"/>
      <c r="BM418" s="116"/>
      <c r="BN418" s="116"/>
      <c r="BO418" s="116"/>
      <c r="BP418" s="116"/>
      <c r="BQ418" s="116"/>
      <c r="BR418" s="116"/>
      <c r="BS418" s="116"/>
      <c r="BT418" s="116"/>
      <c r="BU418" s="116"/>
      <c r="BV418" s="116"/>
      <c r="BW418" s="116"/>
      <c r="BX418" s="116"/>
      <c r="BY418" s="116"/>
      <c r="BZ418" s="116"/>
      <c r="CA418" s="116"/>
      <c r="CB418" s="116"/>
      <c r="CC418" s="116"/>
      <c r="CD418" s="116"/>
      <c r="CE418" s="116"/>
      <c r="CF418" s="116"/>
      <c r="CG418" s="116"/>
      <c r="CH418" s="116"/>
      <c r="CI418" s="116"/>
      <c r="CJ418" s="116"/>
      <c r="CK418" s="116"/>
      <c r="CL418" s="116"/>
      <c r="CM418" s="116"/>
      <c r="CN418" s="116"/>
      <c r="CO418" s="116"/>
      <c r="CP418" s="116"/>
      <c r="CQ418" s="116"/>
      <c r="CR418" s="116"/>
      <c r="CS418" s="116"/>
      <c r="CT418" s="116"/>
      <c r="CU418" s="116"/>
      <c r="CV418" s="116"/>
      <c r="CW418" s="116"/>
      <c r="CX418" s="116"/>
      <c r="CY418" s="116"/>
      <c r="CZ418" s="116"/>
      <c r="DA418" s="116"/>
      <c r="DB418" s="116"/>
      <c r="DC418" s="116"/>
      <c r="DD418" s="116"/>
      <c r="DE418" s="116"/>
      <c r="DF418" s="116"/>
      <c r="DG418" s="116"/>
      <c r="DH418" s="116"/>
      <c r="DI418" s="116"/>
      <c r="DJ418" s="116"/>
      <c r="DK418" s="116"/>
      <c r="DL418" s="116"/>
      <c r="DM418" s="116"/>
      <c r="DN418" s="116"/>
      <c r="DO418" s="116"/>
      <c r="DP418" s="116"/>
      <c r="DQ418" s="116"/>
      <c r="DR418" s="116"/>
      <c r="DS418" s="116"/>
      <c r="DT418" s="116"/>
      <c r="DU418" s="116"/>
      <c r="DV418" s="116"/>
      <c r="DW418" s="116"/>
      <c r="DX418" s="116"/>
      <c r="DY418" s="116"/>
      <c r="DZ418" s="116"/>
      <c r="EA418" s="116"/>
      <c r="EB418" s="116"/>
      <c r="EC418" s="116"/>
      <c r="ED418" s="116"/>
      <c r="EE418" s="116"/>
      <c r="EF418" s="116"/>
      <c r="EG418" s="116"/>
      <c r="EH418" s="116"/>
      <c r="EI418" s="116"/>
      <c r="EJ418" s="116"/>
      <c r="EK418" s="116"/>
      <c r="EL418" s="116"/>
      <c r="EM418" s="116"/>
      <c r="EN418" s="116"/>
      <c r="EO418" s="116"/>
      <c r="EP418" s="116"/>
      <c r="EQ418" s="116"/>
      <c r="ER418" s="116"/>
      <c r="ES418" s="116"/>
      <c r="ET418" s="116"/>
      <c r="EU418" s="116"/>
      <c r="EV418" s="116"/>
      <c r="EW418" s="116"/>
      <c r="EX418" s="116"/>
      <c r="EY418" s="116"/>
      <c r="EZ418" s="116"/>
      <c r="FA418" s="116"/>
      <c r="FB418" s="116"/>
      <c r="FC418" s="116"/>
      <c r="FD418" s="116"/>
      <c r="FE418" s="116"/>
      <c r="FF418" s="116"/>
      <c r="FG418" s="116"/>
      <c r="FH418" s="116"/>
      <c r="FI418" s="116"/>
      <c r="FJ418" s="116"/>
      <c r="FK418" s="116"/>
      <c r="FL418" s="116"/>
      <c r="FM418" s="116"/>
      <c r="FN418" s="116"/>
      <c r="FO418" s="116"/>
      <c r="FP418" s="116"/>
      <c r="FQ418" s="116"/>
      <c r="FR418" s="116"/>
      <c r="FS418" s="116"/>
      <c r="FT418" s="116"/>
      <c r="FU418" s="116"/>
      <c r="FV418" s="116"/>
      <c r="FW418" s="116"/>
      <c r="FX418" s="116"/>
      <c r="FY418" s="116"/>
      <c r="FZ418" s="116"/>
      <c r="GA418" s="116"/>
      <c r="GB418" s="116"/>
      <c r="GC418" s="116"/>
      <c r="GD418" s="116"/>
      <c r="GE418" s="116"/>
      <c r="GF418" s="116"/>
      <c r="GG418" s="116"/>
      <c r="GH418" s="116"/>
      <c r="GI418" s="116"/>
      <c r="GJ418" s="116"/>
      <c r="GK418" s="116"/>
      <c r="GL418" s="116"/>
    </row>
    <row r="419" spans="1:194" s="113" customFormat="1" x14ac:dyDescent="0.25">
      <c r="A419" s="118" t="s">
        <v>439</v>
      </c>
      <c r="B419" s="119">
        <v>15000</v>
      </c>
      <c r="C419" s="119">
        <v>15000</v>
      </c>
      <c r="D419" s="119">
        <v>0</v>
      </c>
      <c r="E419" s="119"/>
      <c r="F419" s="119"/>
      <c r="G419" s="119">
        <v>0</v>
      </c>
      <c r="H419" s="119"/>
      <c r="I419" s="119"/>
      <c r="J419" s="119">
        <v>0</v>
      </c>
      <c r="K419" s="119"/>
      <c r="L419" s="119"/>
      <c r="M419" s="119">
        <v>0</v>
      </c>
      <c r="N419" s="119"/>
      <c r="O419" s="119"/>
      <c r="P419" s="119">
        <v>0</v>
      </c>
      <c r="Q419" s="119"/>
      <c r="R419" s="119"/>
      <c r="S419" s="119">
        <v>0</v>
      </c>
      <c r="T419" s="119"/>
      <c r="U419" s="119"/>
      <c r="V419" s="119">
        <v>0</v>
      </c>
      <c r="W419" s="119"/>
      <c r="X419" s="119"/>
      <c r="Y419" s="119">
        <v>0</v>
      </c>
      <c r="Z419" s="119">
        <v>15000</v>
      </c>
      <c r="AA419" s="119">
        <v>15000</v>
      </c>
      <c r="AB419" s="119">
        <v>0</v>
      </c>
      <c r="AC419" s="116"/>
      <c r="AD419" s="116"/>
      <c r="AE419" s="116"/>
      <c r="AF419" s="116"/>
      <c r="AG419" s="116"/>
      <c r="AH419" s="116"/>
      <c r="AI419" s="116"/>
      <c r="AJ419" s="116"/>
      <c r="AK419" s="116"/>
      <c r="AL419" s="116"/>
      <c r="AM419" s="116"/>
      <c r="AN419" s="116"/>
      <c r="AO419" s="116"/>
      <c r="AP419" s="116"/>
      <c r="AQ419" s="116"/>
      <c r="AR419" s="116"/>
      <c r="AS419" s="116"/>
      <c r="AT419" s="116"/>
      <c r="AU419" s="116"/>
      <c r="AV419" s="116"/>
      <c r="AW419" s="116"/>
      <c r="AX419" s="116"/>
      <c r="AY419" s="116"/>
      <c r="AZ419" s="116"/>
      <c r="BA419" s="116"/>
      <c r="BB419" s="116"/>
      <c r="BC419" s="116"/>
      <c r="BD419" s="116"/>
      <c r="BE419" s="116"/>
      <c r="BF419" s="116"/>
      <c r="BG419" s="116"/>
      <c r="BH419" s="116"/>
      <c r="BI419" s="116"/>
      <c r="BJ419" s="116"/>
      <c r="BK419" s="116"/>
      <c r="BL419" s="116"/>
      <c r="BM419" s="116"/>
      <c r="BN419" s="116"/>
      <c r="BO419" s="116"/>
      <c r="BP419" s="116"/>
      <c r="BQ419" s="116"/>
      <c r="BR419" s="116"/>
      <c r="BS419" s="116"/>
      <c r="BT419" s="116"/>
      <c r="BU419" s="116"/>
      <c r="BV419" s="116"/>
      <c r="BW419" s="116"/>
      <c r="BX419" s="116"/>
      <c r="BY419" s="116"/>
      <c r="BZ419" s="116"/>
      <c r="CA419" s="116"/>
      <c r="CB419" s="116"/>
      <c r="CC419" s="116"/>
      <c r="CD419" s="116"/>
      <c r="CE419" s="116"/>
      <c r="CF419" s="116"/>
      <c r="CG419" s="116"/>
      <c r="CH419" s="116"/>
      <c r="CI419" s="116"/>
      <c r="CJ419" s="116"/>
      <c r="CK419" s="116"/>
      <c r="CL419" s="116"/>
      <c r="CM419" s="116"/>
      <c r="CN419" s="116"/>
      <c r="CO419" s="116"/>
      <c r="CP419" s="116"/>
      <c r="CQ419" s="116"/>
      <c r="CR419" s="116"/>
      <c r="CS419" s="116"/>
      <c r="CT419" s="116"/>
      <c r="CU419" s="116"/>
      <c r="CV419" s="116"/>
      <c r="CW419" s="116"/>
      <c r="CX419" s="116"/>
      <c r="CY419" s="116"/>
      <c r="CZ419" s="116"/>
      <c r="DA419" s="116"/>
      <c r="DB419" s="116"/>
      <c r="DC419" s="116"/>
      <c r="DD419" s="116"/>
      <c r="DE419" s="116"/>
      <c r="DF419" s="116"/>
      <c r="DG419" s="116"/>
      <c r="DH419" s="116"/>
      <c r="DI419" s="116"/>
      <c r="DJ419" s="116"/>
      <c r="DK419" s="116"/>
      <c r="DL419" s="116"/>
      <c r="DM419" s="116"/>
      <c r="DN419" s="116"/>
      <c r="DO419" s="116"/>
      <c r="DP419" s="116"/>
      <c r="DQ419" s="116"/>
      <c r="DR419" s="116"/>
      <c r="DS419" s="116"/>
      <c r="DT419" s="116"/>
      <c r="DU419" s="116"/>
      <c r="DV419" s="116"/>
      <c r="DW419" s="116"/>
      <c r="DX419" s="116"/>
      <c r="DY419" s="116"/>
      <c r="DZ419" s="116"/>
      <c r="EA419" s="116"/>
      <c r="EB419" s="116"/>
      <c r="EC419" s="116"/>
      <c r="ED419" s="116"/>
      <c r="EE419" s="116"/>
      <c r="EF419" s="116"/>
      <c r="EG419" s="116"/>
      <c r="EH419" s="116"/>
      <c r="EI419" s="116"/>
      <c r="EJ419" s="116"/>
      <c r="EK419" s="116"/>
      <c r="EL419" s="116"/>
      <c r="EM419" s="116"/>
      <c r="EN419" s="116"/>
      <c r="EO419" s="116"/>
      <c r="EP419" s="116"/>
      <c r="EQ419" s="116"/>
      <c r="ER419" s="116"/>
      <c r="ES419" s="116"/>
      <c r="ET419" s="116"/>
      <c r="EU419" s="116"/>
      <c r="EV419" s="116"/>
      <c r="EW419" s="116"/>
      <c r="EX419" s="116"/>
      <c r="EY419" s="116"/>
      <c r="EZ419" s="116"/>
      <c r="FA419" s="116"/>
      <c r="FB419" s="116"/>
      <c r="FC419" s="116"/>
      <c r="FD419" s="116"/>
      <c r="FE419" s="116"/>
      <c r="FF419" s="116"/>
      <c r="FG419" s="116"/>
      <c r="FH419" s="116"/>
      <c r="FI419" s="116"/>
      <c r="FJ419" s="116"/>
      <c r="FK419" s="116"/>
      <c r="FL419" s="116"/>
      <c r="FM419" s="116"/>
      <c r="FN419" s="116"/>
      <c r="FO419" s="116"/>
      <c r="FP419" s="116"/>
      <c r="FQ419" s="116"/>
      <c r="FR419" s="116"/>
      <c r="FS419" s="116"/>
      <c r="FT419" s="116"/>
      <c r="FU419" s="116"/>
      <c r="FV419" s="116"/>
      <c r="FW419" s="116"/>
      <c r="FX419" s="116"/>
      <c r="FY419" s="116"/>
      <c r="FZ419" s="116"/>
      <c r="GA419" s="116"/>
      <c r="GB419" s="116"/>
      <c r="GC419" s="116"/>
      <c r="GD419" s="116"/>
      <c r="GE419" s="116"/>
      <c r="GF419" s="116"/>
      <c r="GG419" s="116"/>
      <c r="GH419" s="116"/>
      <c r="GI419" s="116"/>
      <c r="GJ419" s="116"/>
      <c r="GK419" s="116"/>
      <c r="GL419" s="116"/>
    </row>
    <row r="420" spans="1:194" s="113" customFormat="1" ht="31.5" x14ac:dyDescent="0.25">
      <c r="A420" s="114" t="s">
        <v>177</v>
      </c>
      <c r="B420" s="115">
        <v>12000</v>
      </c>
      <c r="C420" s="115">
        <v>12000</v>
      </c>
      <c r="D420" s="115">
        <v>0</v>
      </c>
      <c r="E420" s="115">
        <v>0</v>
      </c>
      <c r="F420" s="115">
        <v>0</v>
      </c>
      <c r="G420" s="115">
        <v>0</v>
      </c>
      <c r="H420" s="115">
        <v>0</v>
      </c>
      <c r="I420" s="115">
        <v>0</v>
      </c>
      <c r="J420" s="115">
        <v>0</v>
      </c>
      <c r="K420" s="115">
        <v>0</v>
      </c>
      <c r="L420" s="115">
        <v>0</v>
      </c>
      <c r="M420" s="115">
        <v>0</v>
      </c>
      <c r="N420" s="115">
        <v>0</v>
      </c>
      <c r="O420" s="115">
        <v>0</v>
      </c>
      <c r="P420" s="115">
        <v>0</v>
      </c>
      <c r="Q420" s="115">
        <v>0</v>
      </c>
      <c r="R420" s="115">
        <v>0</v>
      </c>
      <c r="S420" s="115">
        <v>0</v>
      </c>
      <c r="T420" s="115">
        <v>0</v>
      </c>
      <c r="U420" s="115">
        <v>0</v>
      </c>
      <c r="V420" s="115">
        <v>0</v>
      </c>
      <c r="W420" s="115">
        <v>0</v>
      </c>
      <c r="X420" s="115">
        <v>0</v>
      </c>
      <c r="Y420" s="115">
        <v>0</v>
      </c>
      <c r="Z420" s="115">
        <v>12000</v>
      </c>
      <c r="AA420" s="115">
        <v>12000</v>
      </c>
      <c r="AB420" s="115">
        <v>0</v>
      </c>
      <c r="AC420" s="116"/>
      <c r="AD420" s="116"/>
      <c r="AE420" s="116"/>
      <c r="AF420" s="116"/>
      <c r="AG420" s="116"/>
      <c r="AH420" s="116"/>
      <c r="AI420" s="116"/>
      <c r="AJ420" s="116"/>
      <c r="AK420" s="116"/>
      <c r="AL420" s="116"/>
      <c r="AM420" s="116"/>
      <c r="AN420" s="116"/>
      <c r="AO420" s="116"/>
      <c r="AP420" s="116"/>
      <c r="AQ420" s="116"/>
      <c r="AR420" s="116"/>
      <c r="AS420" s="116"/>
      <c r="AT420" s="116"/>
      <c r="AU420" s="116"/>
      <c r="AV420" s="116"/>
      <c r="AW420" s="116"/>
      <c r="AX420" s="116"/>
      <c r="AY420" s="116"/>
      <c r="AZ420" s="116"/>
      <c r="BA420" s="116"/>
      <c r="BB420" s="116"/>
      <c r="BC420" s="116"/>
      <c r="BD420" s="116"/>
      <c r="BE420" s="116"/>
      <c r="BF420" s="116"/>
      <c r="BG420" s="116"/>
      <c r="BH420" s="116"/>
      <c r="BI420" s="116"/>
      <c r="BJ420" s="116"/>
      <c r="BK420" s="116"/>
      <c r="BL420" s="116"/>
      <c r="BM420" s="116"/>
      <c r="BN420" s="116"/>
      <c r="BO420" s="116"/>
      <c r="BP420" s="116"/>
      <c r="BQ420" s="116"/>
      <c r="BR420" s="116"/>
      <c r="BS420" s="116"/>
      <c r="BT420" s="116"/>
      <c r="BU420" s="116"/>
      <c r="BV420" s="116"/>
      <c r="BW420" s="116"/>
      <c r="BX420" s="116"/>
      <c r="BY420" s="116"/>
      <c r="BZ420" s="116"/>
      <c r="CA420" s="116"/>
      <c r="CB420" s="116"/>
      <c r="CC420" s="116"/>
      <c r="CD420" s="116"/>
      <c r="CE420" s="116"/>
      <c r="CF420" s="116"/>
      <c r="CG420" s="116"/>
      <c r="CH420" s="116"/>
      <c r="CI420" s="116"/>
      <c r="CJ420" s="116"/>
      <c r="CK420" s="116"/>
      <c r="CL420" s="116"/>
      <c r="CM420" s="116"/>
      <c r="CN420" s="116"/>
      <c r="CO420" s="116"/>
      <c r="CP420" s="116"/>
      <c r="CQ420" s="116"/>
      <c r="CR420" s="116"/>
      <c r="CS420" s="116"/>
      <c r="CT420" s="116"/>
      <c r="CU420" s="116"/>
      <c r="CV420" s="116"/>
      <c r="CW420" s="116"/>
      <c r="CX420" s="116"/>
      <c r="CY420" s="116"/>
      <c r="CZ420" s="116"/>
      <c r="DA420" s="116"/>
      <c r="DB420" s="116"/>
      <c r="DC420" s="116"/>
      <c r="DD420" s="116"/>
      <c r="DE420" s="116"/>
      <c r="DF420" s="116"/>
      <c r="DG420" s="116"/>
      <c r="DH420" s="116"/>
      <c r="DI420" s="116"/>
      <c r="DJ420" s="116"/>
      <c r="DK420" s="116"/>
      <c r="DL420" s="116"/>
      <c r="DM420" s="116"/>
      <c r="DN420" s="116"/>
      <c r="DO420" s="116"/>
      <c r="DP420" s="116"/>
      <c r="DQ420" s="116"/>
      <c r="DR420" s="116"/>
      <c r="DS420" s="116"/>
      <c r="DT420" s="116"/>
      <c r="DU420" s="116"/>
      <c r="DV420" s="116"/>
      <c r="DW420" s="116"/>
      <c r="DX420" s="116"/>
      <c r="DY420" s="116"/>
      <c r="DZ420" s="116"/>
      <c r="EA420" s="116"/>
      <c r="EB420" s="116"/>
      <c r="EC420" s="116"/>
      <c r="ED420" s="116"/>
      <c r="EE420" s="116"/>
      <c r="EF420" s="116"/>
      <c r="EG420" s="116"/>
      <c r="EH420" s="116"/>
      <c r="EI420" s="116"/>
      <c r="EJ420" s="116"/>
      <c r="EK420" s="116"/>
      <c r="EL420" s="116"/>
      <c r="EM420" s="116"/>
      <c r="EN420" s="116"/>
      <c r="EO420" s="116"/>
      <c r="EP420" s="116"/>
      <c r="EQ420" s="116"/>
      <c r="ER420" s="116"/>
      <c r="ES420" s="116"/>
      <c r="ET420" s="116"/>
      <c r="EU420" s="116"/>
      <c r="EV420" s="116"/>
      <c r="EW420" s="116"/>
      <c r="EX420" s="116"/>
      <c r="EY420" s="116"/>
      <c r="EZ420" s="116"/>
      <c r="FA420" s="116"/>
      <c r="FB420" s="116"/>
      <c r="FC420" s="116"/>
      <c r="FD420" s="116"/>
      <c r="FE420" s="116"/>
      <c r="FF420" s="116"/>
      <c r="FG420" s="116"/>
      <c r="FH420" s="116"/>
      <c r="FI420" s="116"/>
      <c r="FJ420" s="116"/>
      <c r="FK420" s="116"/>
      <c r="FL420" s="116"/>
      <c r="FM420" s="116"/>
      <c r="FN420" s="116"/>
      <c r="FO420" s="116"/>
      <c r="FP420" s="116"/>
      <c r="FQ420" s="116"/>
      <c r="FR420" s="116"/>
      <c r="FS420" s="116"/>
      <c r="FT420" s="116"/>
      <c r="FU420" s="116"/>
      <c r="FV420" s="116"/>
      <c r="FW420" s="116"/>
      <c r="FX420" s="116"/>
      <c r="FY420" s="116"/>
      <c r="FZ420" s="116"/>
      <c r="GA420" s="116"/>
      <c r="GB420" s="116"/>
      <c r="GC420" s="116"/>
      <c r="GD420" s="116"/>
      <c r="GE420" s="116"/>
      <c r="GF420" s="116"/>
      <c r="GG420" s="116"/>
      <c r="GH420" s="116"/>
      <c r="GI420" s="116"/>
      <c r="GJ420" s="116"/>
      <c r="GK420" s="116"/>
      <c r="GL420" s="116"/>
    </row>
    <row r="421" spans="1:194" s="116" customFormat="1" ht="31.5" x14ac:dyDescent="0.25">
      <c r="A421" s="114" t="s">
        <v>430</v>
      </c>
      <c r="B421" s="115">
        <v>12000</v>
      </c>
      <c r="C421" s="115">
        <v>12000</v>
      </c>
      <c r="D421" s="115">
        <v>0</v>
      </c>
      <c r="E421" s="115">
        <v>0</v>
      </c>
      <c r="F421" s="115">
        <v>0</v>
      </c>
      <c r="G421" s="115">
        <v>0</v>
      </c>
      <c r="H421" s="115">
        <v>0</v>
      </c>
      <c r="I421" s="115">
        <v>0</v>
      </c>
      <c r="J421" s="115">
        <v>0</v>
      </c>
      <c r="K421" s="115">
        <v>0</v>
      </c>
      <c r="L421" s="115">
        <v>0</v>
      </c>
      <c r="M421" s="115">
        <v>0</v>
      </c>
      <c r="N421" s="115">
        <v>0</v>
      </c>
      <c r="O421" s="115">
        <v>0</v>
      </c>
      <c r="P421" s="115">
        <v>0</v>
      </c>
      <c r="Q421" s="115">
        <v>0</v>
      </c>
      <c r="R421" s="115">
        <v>0</v>
      </c>
      <c r="S421" s="115">
        <v>0</v>
      </c>
      <c r="T421" s="115">
        <v>0</v>
      </c>
      <c r="U421" s="115">
        <v>0</v>
      </c>
      <c r="V421" s="115">
        <v>0</v>
      </c>
      <c r="W421" s="115">
        <v>0</v>
      </c>
      <c r="X421" s="115">
        <v>0</v>
      </c>
      <c r="Y421" s="115">
        <v>0</v>
      </c>
      <c r="Z421" s="115">
        <v>12000</v>
      </c>
      <c r="AA421" s="115">
        <v>12000</v>
      </c>
      <c r="AB421" s="115">
        <v>0</v>
      </c>
    </row>
    <row r="422" spans="1:194" s="116" customFormat="1" ht="31.5" x14ac:dyDescent="0.25">
      <c r="A422" s="124" t="s">
        <v>440</v>
      </c>
      <c r="B422" s="122">
        <v>12000</v>
      </c>
      <c r="C422" s="122">
        <v>12000</v>
      </c>
      <c r="D422" s="122">
        <v>0</v>
      </c>
      <c r="E422" s="122"/>
      <c r="F422" s="122"/>
      <c r="G422" s="122">
        <v>0</v>
      </c>
      <c r="H422" s="122"/>
      <c r="I422" s="122"/>
      <c r="J422" s="122">
        <v>0</v>
      </c>
      <c r="K422" s="122"/>
      <c r="L422" s="122"/>
      <c r="M422" s="122">
        <v>0</v>
      </c>
      <c r="N422" s="122"/>
      <c r="O422" s="122"/>
      <c r="P422" s="122">
        <v>0</v>
      </c>
      <c r="Q422" s="122"/>
      <c r="R422" s="122"/>
      <c r="S422" s="122">
        <v>0</v>
      </c>
      <c r="T422" s="122"/>
      <c r="U422" s="122"/>
      <c r="V422" s="122">
        <v>0</v>
      </c>
      <c r="W422" s="122"/>
      <c r="X422" s="122"/>
      <c r="Y422" s="122">
        <v>0</v>
      </c>
      <c r="Z422" s="122">
        <v>12000</v>
      </c>
      <c r="AA422" s="122">
        <v>12000</v>
      </c>
      <c r="AB422" s="122">
        <v>0</v>
      </c>
    </row>
    <row r="423" spans="1:194" s="116" customFormat="1" x14ac:dyDescent="0.25">
      <c r="A423" s="114" t="s">
        <v>249</v>
      </c>
      <c r="B423" s="115">
        <v>0</v>
      </c>
      <c r="C423" s="115">
        <v>0</v>
      </c>
      <c r="D423" s="115">
        <v>0</v>
      </c>
      <c r="E423" s="115">
        <v>0</v>
      </c>
      <c r="F423" s="115">
        <v>0</v>
      </c>
      <c r="G423" s="115">
        <v>0</v>
      </c>
      <c r="H423" s="115">
        <v>0</v>
      </c>
      <c r="I423" s="115">
        <v>0</v>
      </c>
      <c r="J423" s="115">
        <v>0</v>
      </c>
      <c r="K423" s="115">
        <v>0</v>
      </c>
      <c r="L423" s="115">
        <v>0</v>
      </c>
      <c r="M423" s="115">
        <v>0</v>
      </c>
      <c r="N423" s="115">
        <v>0</v>
      </c>
      <c r="O423" s="115">
        <v>0</v>
      </c>
      <c r="P423" s="115">
        <v>0</v>
      </c>
      <c r="Q423" s="115">
        <v>0</v>
      </c>
      <c r="R423" s="115">
        <v>0</v>
      </c>
      <c r="S423" s="115">
        <v>0</v>
      </c>
      <c r="T423" s="115">
        <v>0</v>
      </c>
      <c r="U423" s="115">
        <v>0</v>
      </c>
      <c r="V423" s="115">
        <v>0</v>
      </c>
      <c r="W423" s="115">
        <v>0</v>
      </c>
      <c r="X423" s="115">
        <v>0</v>
      </c>
      <c r="Y423" s="115">
        <v>0</v>
      </c>
      <c r="Z423" s="115">
        <v>0</v>
      </c>
      <c r="AA423" s="115">
        <v>0</v>
      </c>
      <c r="AB423" s="115">
        <v>0</v>
      </c>
    </row>
    <row r="424" spans="1:194" s="113" customFormat="1" ht="31.5" x14ac:dyDescent="0.25">
      <c r="A424" s="114" t="s">
        <v>430</v>
      </c>
      <c r="B424" s="115">
        <v>0</v>
      </c>
      <c r="C424" s="115">
        <v>0</v>
      </c>
      <c r="D424" s="115">
        <v>0</v>
      </c>
      <c r="E424" s="115">
        <v>0</v>
      </c>
      <c r="F424" s="115">
        <v>0</v>
      </c>
      <c r="G424" s="115">
        <v>0</v>
      </c>
      <c r="H424" s="115">
        <v>0</v>
      </c>
      <c r="I424" s="115">
        <v>0</v>
      </c>
      <c r="J424" s="115">
        <v>0</v>
      </c>
      <c r="K424" s="115">
        <v>0</v>
      </c>
      <c r="L424" s="115">
        <v>0</v>
      </c>
      <c r="M424" s="115">
        <v>0</v>
      </c>
      <c r="N424" s="115">
        <v>0</v>
      </c>
      <c r="O424" s="115">
        <v>0</v>
      </c>
      <c r="P424" s="115">
        <v>0</v>
      </c>
      <c r="Q424" s="115">
        <v>0</v>
      </c>
      <c r="R424" s="115">
        <v>0</v>
      </c>
      <c r="S424" s="115">
        <v>0</v>
      </c>
      <c r="T424" s="115">
        <v>0</v>
      </c>
      <c r="U424" s="115">
        <v>0</v>
      </c>
      <c r="V424" s="115">
        <v>0</v>
      </c>
      <c r="W424" s="115">
        <v>0</v>
      </c>
      <c r="X424" s="115">
        <v>0</v>
      </c>
      <c r="Y424" s="115">
        <v>0</v>
      </c>
      <c r="Z424" s="115">
        <v>0</v>
      </c>
      <c r="AA424" s="115">
        <v>0</v>
      </c>
      <c r="AB424" s="115">
        <v>0</v>
      </c>
      <c r="AC424" s="116"/>
      <c r="AD424" s="116"/>
      <c r="AE424" s="116"/>
      <c r="AF424" s="116"/>
      <c r="AG424" s="116"/>
      <c r="AH424" s="116"/>
      <c r="AI424" s="116"/>
      <c r="AJ424" s="116"/>
      <c r="AK424" s="116"/>
      <c r="AL424" s="116"/>
      <c r="AM424" s="116"/>
      <c r="AN424" s="116"/>
      <c r="AO424" s="116"/>
      <c r="AP424" s="116"/>
      <c r="AQ424" s="116"/>
      <c r="AR424" s="116"/>
      <c r="AS424" s="116"/>
      <c r="AT424" s="116"/>
      <c r="AU424" s="116"/>
      <c r="AV424" s="116"/>
      <c r="AW424" s="116"/>
      <c r="AX424" s="116"/>
      <c r="AY424" s="116"/>
      <c r="AZ424" s="116"/>
      <c r="BA424" s="116"/>
      <c r="BB424" s="116"/>
      <c r="BC424" s="116"/>
      <c r="BD424" s="116"/>
      <c r="BE424" s="116"/>
      <c r="BF424" s="116"/>
      <c r="BG424" s="116"/>
      <c r="BH424" s="116"/>
      <c r="BI424" s="116"/>
      <c r="BJ424" s="116"/>
      <c r="BK424" s="116"/>
      <c r="BL424" s="116"/>
      <c r="BM424" s="116"/>
      <c r="BN424" s="116"/>
      <c r="BO424" s="116"/>
      <c r="BP424" s="116"/>
      <c r="BQ424" s="116"/>
      <c r="BR424" s="116"/>
      <c r="BS424" s="116"/>
      <c r="BT424" s="116"/>
      <c r="BU424" s="116"/>
      <c r="BV424" s="116"/>
      <c r="BW424" s="116"/>
      <c r="BX424" s="116"/>
      <c r="BY424" s="116"/>
      <c r="BZ424" s="116"/>
      <c r="CA424" s="116"/>
      <c r="CB424" s="116"/>
      <c r="CC424" s="116"/>
      <c r="CD424" s="116"/>
      <c r="CE424" s="116"/>
      <c r="CF424" s="116"/>
      <c r="CG424" s="116"/>
      <c r="CH424" s="116"/>
      <c r="CI424" s="116"/>
      <c r="CJ424" s="116"/>
      <c r="CK424" s="116"/>
      <c r="CL424" s="116"/>
      <c r="CM424" s="116"/>
      <c r="CN424" s="116"/>
      <c r="CO424" s="116"/>
      <c r="CP424" s="116"/>
      <c r="CQ424" s="116"/>
      <c r="CR424" s="116"/>
      <c r="CS424" s="116"/>
      <c r="CT424" s="116"/>
      <c r="CU424" s="116"/>
      <c r="CV424" s="116"/>
      <c r="CW424" s="116"/>
      <c r="CX424" s="116"/>
      <c r="CY424" s="116"/>
      <c r="CZ424" s="116"/>
      <c r="DA424" s="116"/>
      <c r="DB424" s="116"/>
      <c r="DC424" s="116"/>
      <c r="DD424" s="116"/>
      <c r="DE424" s="116"/>
      <c r="DF424" s="116"/>
      <c r="DG424" s="116"/>
      <c r="DH424" s="116"/>
      <c r="DI424" s="116"/>
      <c r="DJ424" s="116"/>
      <c r="DK424" s="116"/>
      <c r="DL424" s="116"/>
      <c r="DM424" s="116"/>
      <c r="DN424" s="116"/>
      <c r="DO424" s="116"/>
      <c r="DP424" s="116"/>
      <c r="DQ424" s="116"/>
      <c r="DR424" s="116"/>
      <c r="DS424" s="116"/>
      <c r="DT424" s="116"/>
      <c r="DU424" s="116"/>
      <c r="DV424" s="116"/>
      <c r="DW424" s="116"/>
      <c r="DX424" s="116"/>
      <c r="DY424" s="116"/>
      <c r="DZ424" s="116"/>
      <c r="EA424" s="116"/>
      <c r="EB424" s="116"/>
      <c r="EC424" s="116"/>
      <c r="ED424" s="116"/>
      <c r="EE424" s="116"/>
      <c r="EF424" s="116"/>
      <c r="EG424" s="116"/>
      <c r="EH424" s="116"/>
      <c r="EI424" s="116"/>
      <c r="EJ424" s="116"/>
      <c r="EK424" s="116"/>
      <c r="EL424" s="116"/>
      <c r="EM424" s="116"/>
      <c r="EN424" s="116"/>
      <c r="EO424" s="116"/>
      <c r="EP424" s="116"/>
      <c r="EQ424" s="116"/>
      <c r="ER424" s="116"/>
      <c r="ES424" s="116"/>
      <c r="ET424" s="116"/>
      <c r="EU424" s="116"/>
      <c r="EV424" s="116"/>
      <c r="EW424" s="116"/>
      <c r="EX424" s="116"/>
      <c r="EY424" s="116"/>
      <c r="EZ424" s="116"/>
      <c r="FA424" s="116"/>
      <c r="FB424" s="116"/>
      <c r="FC424" s="116"/>
      <c r="FD424" s="116"/>
      <c r="FE424" s="116"/>
      <c r="FF424" s="116"/>
      <c r="FG424" s="116"/>
      <c r="FH424" s="116"/>
      <c r="FI424" s="116"/>
      <c r="FJ424" s="116"/>
      <c r="FK424" s="116"/>
      <c r="FL424" s="116"/>
      <c r="FM424" s="116"/>
      <c r="FN424" s="116"/>
      <c r="FO424" s="116"/>
      <c r="FP424" s="116"/>
      <c r="FQ424" s="116"/>
      <c r="FR424" s="116"/>
      <c r="FS424" s="116"/>
      <c r="FT424" s="116"/>
      <c r="FU424" s="116"/>
      <c r="FV424" s="116"/>
      <c r="FW424" s="116"/>
      <c r="FX424" s="116"/>
      <c r="FY424" s="116"/>
      <c r="FZ424" s="116"/>
      <c r="GA424" s="116"/>
      <c r="GB424" s="116"/>
      <c r="GC424" s="116"/>
      <c r="GD424" s="116"/>
      <c r="GE424" s="116"/>
      <c r="GF424" s="116"/>
      <c r="GG424" s="116"/>
      <c r="GH424" s="116"/>
      <c r="GI424" s="116"/>
      <c r="GJ424" s="116"/>
      <c r="GK424" s="116"/>
      <c r="GL424" s="116"/>
    </row>
    <row r="425" spans="1:194" s="116" customFormat="1" x14ac:dyDescent="0.25">
      <c r="A425" s="124"/>
      <c r="B425" s="122">
        <v>0</v>
      </c>
      <c r="C425" s="122">
        <v>0</v>
      </c>
      <c r="D425" s="122">
        <v>0</v>
      </c>
      <c r="E425" s="122"/>
      <c r="F425" s="122"/>
      <c r="G425" s="122">
        <v>0</v>
      </c>
      <c r="H425" s="122"/>
      <c r="I425" s="122"/>
      <c r="J425" s="122">
        <v>0</v>
      </c>
      <c r="K425" s="122"/>
      <c r="L425" s="122"/>
      <c r="M425" s="122">
        <v>0</v>
      </c>
      <c r="N425" s="122"/>
      <c r="O425" s="122"/>
      <c r="P425" s="122">
        <v>0</v>
      </c>
      <c r="Q425" s="122"/>
      <c r="R425" s="122"/>
      <c r="S425" s="122">
        <v>0</v>
      </c>
      <c r="T425" s="122"/>
      <c r="U425" s="122"/>
      <c r="V425" s="122">
        <v>0</v>
      </c>
      <c r="W425" s="122"/>
      <c r="X425" s="122"/>
      <c r="Y425" s="122">
        <v>0</v>
      </c>
      <c r="Z425" s="122"/>
      <c r="AA425" s="122"/>
      <c r="AB425" s="122">
        <v>0</v>
      </c>
    </row>
    <row r="426" spans="1:194" s="116" customFormat="1" x14ac:dyDescent="0.25">
      <c r="A426" s="114" t="s">
        <v>437</v>
      </c>
      <c r="B426" s="115">
        <v>0</v>
      </c>
      <c r="C426" s="115">
        <v>0</v>
      </c>
      <c r="D426" s="115">
        <v>0</v>
      </c>
      <c r="E426" s="115">
        <v>0</v>
      </c>
      <c r="F426" s="115">
        <v>0</v>
      </c>
      <c r="G426" s="115">
        <v>0</v>
      </c>
      <c r="H426" s="115">
        <v>0</v>
      </c>
      <c r="I426" s="115">
        <v>0</v>
      </c>
      <c r="J426" s="115">
        <v>0</v>
      </c>
      <c r="K426" s="115">
        <v>0</v>
      </c>
      <c r="L426" s="115">
        <v>0</v>
      </c>
      <c r="M426" s="115">
        <v>0</v>
      </c>
      <c r="N426" s="115">
        <v>0</v>
      </c>
      <c r="O426" s="115">
        <v>0</v>
      </c>
      <c r="P426" s="115">
        <v>0</v>
      </c>
      <c r="Q426" s="115">
        <v>0</v>
      </c>
      <c r="R426" s="115">
        <v>0</v>
      </c>
      <c r="S426" s="115">
        <v>0</v>
      </c>
      <c r="T426" s="115">
        <v>0</v>
      </c>
      <c r="U426" s="115">
        <v>0</v>
      </c>
      <c r="V426" s="115">
        <v>0</v>
      </c>
      <c r="W426" s="115">
        <v>0</v>
      </c>
      <c r="X426" s="115">
        <v>0</v>
      </c>
      <c r="Y426" s="115">
        <v>0</v>
      </c>
      <c r="Z426" s="115">
        <v>0</v>
      </c>
      <c r="AA426" s="115">
        <v>0</v>
      </c>
      <c r="AB426" s="115">
        <v>0</v>
      </c>
    </row>
    <row r="427" spans="1:194" s="113" customFormat="1" x14ac:dyDescent="0.25">
      <c r="A427" s="118"/>
      <c r="B427" s="122">
        <v>0</v>
      </c>
      <c r="C427" s="122">
        <v>0</v>
      </c>
      <c r="D427" s="122">
        <v>0</v>
      </c>
      <c r="E427" s="119"/>
      <c r="F427" s="119"/>
      <c r="G427" s="119">
        <v>0</v>
      </c>
      <c r="H427" s="119"/>
      <c r="I427" s="119"/>
      <c r="J427" s="119">
        <v>0</v>
      </c>
      <c r="K427" s="119"/>
      <c r="L427" s="119"/>
      <c r="M427" s="119">
        <v>0</v>
      </c>
      <c r="N427" s="119"/>
      <c r="O427" s="119"/>
      <c r="P427" s="119">
        <v>0</v>
      </c>
      <c r="Q427" s="119"/>
      <c r="R427" s="119"/>
      <c r="S427" s="119">
        <v>0</v>
      </c>
      <c r="T427" s="119"/>
      <c r="U427" s="119"/>
      <c r="V427" s="119">
        <v>0</v>
      </c>
      <c r="W427" s="119"/>
      <c r="X427" s="119"/>
      <c r="Y427" s="119">
        <v>0</v>
      </c>
      <c r="Z427" s="119"/>
      <c r="AA427" s="119"/>
      <c r="AB427" s="119">
        <v>0</v>
      </c>
      <c r="AC427" s="116"/>
      <c r="AD427" s="116"/>
      <c r="AE427" s="116"/>
      <c r="AF427" s="116"/>
      <c r="AG427" s="116"/>
      <c r="AH427" s="116"/>
      <c r="AI427" s="116"/>
      <c r="AJ427" s="116"/>
      <c r="AK427" s="116"/>
      <c r="AL427" s="116"/>
      <c r="AM427" s="116"/>
      <c r="AN427" s="116"/>
      <c r="AO427" s="116"/>
      <c r="AP427" s="116"/>
      <c r="AQ427" s="116"/>
      <c r="AR427" s="116"/>
      <c r="AS427" s="116"/>
      <c r="AT427" s="116"/>
      <c r="AU427" s="116"/>
      <c r="AV427" s="116"/>
      <c r="AW427" s="116"/>
      <c r="AX427" s="116"/>
      <c r="AY427" s="116"/>
      <c r="AZ427" s="116"/>
      <c r="BA427" s="116"/>
      <c r="BB427" s="116"/>
      <c r="BC427" s="116"/>
      <c r="BD427" s="116"/>
      <c r="BE427" s="116"/>
      <c r="BF427" s="116"/>
      <c r="BG427" s="116"/>
      <c r="BH427" s="116"/>
      <c r="BI427" s="116"/>
      <c r="BJ427" s="116"/>
      <c r="BK427" s="116"/>
      <c r="BL427" s="116"/>
      <c r="BM427" s="116"/>
      <c r="BN427" s="116"/>
      <c r="BO427" s="116"/>
      <c r="BP427" s="116"/>
      <c r="BQ427" s="116"/>
      <c r="BR427" s="116"/>
      <c r="BS427" s="116"/>
      <c r="BT427" s="116"/>
      <c r="BU427" s="116"/>
      <c r="BV427" s="116"/>
      <c r="BW427" s="116"/>
      <c r="BX427" s="116"/>
      <c r="BY427" s="116"/>
      <c r="BZ427" s="116"/>
      <c r="CA427" s="116"/>
      <c r="CB427" s="116"/>
      <c r="CC427" s="116"/>
      <c r="CD427" s="116"/>
      <c r="CE427" s="116"/>
      <c r="CF427" s="116"/>
      <c r="CG427" s="116"/>
      <c r="CH427" s="116"/>
      <c r="CI427" s="116"/>
      <c r="CJ427" s="116"/>
      <c r="CK427" s="116"/>
      <c r="CL427" s="116"/>
      <c r="CM427" s="116"/>
      <c r="CN427" s="116"/>
      <c r="CO427" s="116"/>
      <c r="CP427" s="116"/>
      <c r="CQ427" s="116"/>
      <c r="CR427" s="116"/>
      <c r="CS427" s="116"/>
      <c r="CT427" s="116"/>
      <c r="CU427" s="116"/>
      <c r="CV427" s="116"/>
      <c r="CW427" s="116"/>
      <c r="CX427" s="116"/>
      <c r="CY427" s="116"/>
      <c r="CZ427" s="116"/>
      <c r="DA427" s="116"/>
      <c r="DB427" s="116"/>
      <c r="DC427" s="116"/>
      <c r="DD427" s="116"/>
      <c r="DE427" s="116"/>
      <c r="DF427" s="116"/>
      <c r="DG427" s="116"/>
      <c r="DH427" s="116"/>
      <c r="DI427" s="116"/>
      <c r="DJ427" s="116"/>
      <c r="DK427" s="116"/>
      <c r="DL427" s="116"/>
      <c r="DM427" s="116"/>
      <c r="DN427" s="116"/>
      <c r="DO427" s="116"/>
      <c r="DP427" s="116"/>
      <c r="DQ427" s="116"/>
      <c r="DR427" s="116"/>
      <c r="DS427" s="116"/>
      <c r="DT427" s="116"/>
      <c r="DU427" s="116"/>
      <c r="DV427" s="116"/>
      <c r="DW427" s="116"/>
      <c r="DX427" s="116"/>
      <c r="DY427" s="116"/>
      <c r="DZ427" s="116"/>
      <c r="EA427" s="116"/>
      <c r="EB427" s="116"/>
      <c r="EC427" s="116"/>
      <c r="ED427" s="116"/>
      <c r="EE427" s="116"/>
      <c r="EF427" s="116"/>
      <c r="EG427" s="116"/>
      <c r="EH427" s="116"/>
      <c r="EI427" s="116"/>
      <c r="EJ427" s="116"/>
      <c r="EK427" s="116"/>
      <c r="EL427" s="116"/>
      <c r="EM427" s="116"/>
      <c r="EN427" s="116"/>
      <c r="EO427" s="116"/>
      <c r="EP427" s="116"/>
      <c r="EQ427" s="116"/>
      <c r="ER427" s="116"/>
      <c r="ES427" s="116"/>
      <c r="ET427" s="116"/>
      <c r="EU427" s="116"/>
      <c r="EV427" s="116"/>
      <c r="EW427" s="116"/>
      <c r="EX427" s="116"/>
      <c r="EY427" s="116"/>
      <c r="EZ427" s="116"/>
      <c r="FA427" s="116"/>
      <c r="FB427" s="116"/>
      <c r="FC427" s="116"/>
      <c r="FD427" s="116"/>
      <c r="FE427" s="116"/>
      <c r="FF427" s="116"/>
      <c r="FG427" s="116"/>
      <c r="FH427" s="116"/>
      <c r="FI427" s="116"/>
      <c r="FJ427" s="116"/>
      <c r="FK427" s="116"/>
      <c r="FL427" s="116"/>
      <c r="FM427" s="116"/>
      <c r="FN427" s="116"/>
      <c r="FO427" s="116"/>
      <c r="FP427" s="116"/>
      <c r="FQ427" s="116"/>
      <c r="FR427" s="116"/>
      <c r="FS427" s="116"/>
      <c r="FT427" s="116"/>
      <c r="FU427" s="116"/>
      <c r="FV427" s="116"/>
      <c r="FW427" s="116"/>
      <c r="FX427" s="116"/>
      <c r="FY427" s="116"/>
      <c r="FZ427" s="116"/>
      <c r="GA427" s="116"/>
      <c r="GB427" s="116"/>
      <c r="GC427" s="116"/>
      <c r="GD427" s="116"/>
      <c r="GE427" s="116"/>
      <c r="GF427" s="116"/>
      <c r="GG427" s="116"/>
      <c r="GH427" s="116"/>
      <c r="GI427" s="116"/>
      <c r="GJ427" s="116"/>
      <c r="GK427" s="116"/>
      <c r="GL427" s="116"/>
    </row>
    <row r="428" spans="1:194" s="116" customFormat="1" x14ac:dyDescent="0.25">
      <c r="A428" s="114" t="s">
        <v>263</v>
      </c>
      <c r="B428" s="115">
        <v>113640</v>
      </c>
      <c r="C428" s="115">
        <v>71640</v>
      </c>
      <c r="D428" s="115">
        <v>-42000</v>
      </c>
      <c r="E428" s="115">
        <v>0</v>
      </c>
      <c r="F428" s="115">
        <v>0</v>
      </c>
      <c r="G428" s="115">
        <v>0</v>
      </c>
      <c r="H428" s="115">
        <v>0</v>
      </c>
      <c r="I428" s="115">
        <v>0</v>
      </c>
      <c r="J428" s="115">
        <v>0</v>
      </c>
      <c r="K428" s="115">
        <v>12600</v>
      </c>
      <c r="L428" s="115">
        <v>0</v>
      </c>
      <c r="M428" s="115">
        <v>-12600</v>
      </c>
      <c r="N428" s="115">
        <v>0</v>
      </c>
      <c r="O428" s="115">
        <v>0</v>
      </c>
      <c r="P428" s="115">
        <v>0</v>
      </c>
      <c r="Q428" s="115">
        <v>71640</v>
      </c>
      <c r="R428" s="115">
        <v>71640</v>
      </c>
      <c r="S428" s="115">
        <v>0</v>
      </c>
      <c r="T428" s="115">
        <v>0</v>
      </c>
      <c r="U428" s="115">
        <v>0</v>
      </c>
      <c r="V428" s="115">
        <v>0</v>
      </c>
      <c r="W428" s="115">
        <v>0</v>
      </c>
      <c r="X428" s="115">
        <v>0</v>
      </c>
      <c r="Y428" s="115">
        <v>0</v>
      </c>
      <c r="Z428" s="115">
        <v>29400</v>
      </c>
      <c r="AA428" s="115">
        <v>0</v>
      </c>
      <c r="AB428" s="115">
        <v>-29400</v>
      </c>
    </row>
    <row r="429" spans="1:194" s="113" customFormat="1" ht="31.5" x14ac:dyDescent="0.25">
      <c r="A429" s="114" t="s">
        <v>430</v>
      </c>
      <c r="B429" s="115">
        <v>71640</v>
      </c>
      <c r="C429" s="115">
        <v>71640</v>
      </c>
      <c r="D429" s="115">
        <v>0</v>
      </c>
      <c r="E429" s="115">
        <v>0</v>
      </c>
      <c r="F429" s="115">
        <v>0</v>
      </c>
      <c r="G429" s="115">
        <v>0</v>
      </c>
      <c r="H429" s="115">
        <v>0</v>
      </c>
      <c r="I429" s="115">
        <v>0</v>
      </c>
      <c r="J429" s="115">
        <v>0</v>
      </c>
      <c r="K429" s="115">
        <v>0</v>
      </c>
      <c r="L429" s="115">
        <v>0</v>
      </c>
      <c r="M429" s="115">
        <v>0</v>
      </c>
      <c r="N429" s="115">
        <v>0</v>
      </c>
      <c r="O429" s="115">
        <v>0</v>
      </c>
      <c r="P429" s="115">
        <v>0</v>
      </c>
      <c r="Q429" s="115">
        <v>71640</v>
      </c>
      <c r="R429" s="115">
        <v>71640</v>
      </c>
      <c r="S429" s="115">
        <v>0</v>
      </c>
      <c r="T429" s="115">
        <v>0</v>
      </c>
      <c r="U429" s="115">
        <v>0</v>
      </c>
      <c r="V429" s="115">
        <v>0</v>
      </c>
      <c r="W429" s="115">
        <v>0</v>
      </c>
      <c r="X429" s="115">
        <v>0</v>
      </c>
      <c r="Y429" s="115">
        <v>0</v>
      </c>
      <c r="Z429" s="115">
        <v>0</v>
      </c>
      <c r="AA429" s="115">
        <v>0</v>
      </c>
      <c r="AB429" s="115">
        <v>0</v>
      </c>
      <c r="AC429" s="116"/>
      <c r="AD429" s="116"/>
      <c r="AE429" s="116"/>
      <c r="AF429" s="116"/>
      <c r="AG429" s="116"/>
      <c r="AH429" s="116"/>
      <c r="AI429" s="116"/>
      <c r="AJ429" s="116"/>
      <c r="AK429" s="116"/>
      <c r="AL429" s="116"/>
      <c r="AM429" s="116"/>
      <c r="AN429" s="116"/>
      <c r="AO429" s="116"/>
      <c r="AP429" s="116"/>
      <c r="AQ429" s="116"/>
      <c r="AR429" s="116"/>
      <c r="AS429" s="116"/>
      <c r="AT429" s="116"/>
      <c r="AU429" s="116"/>
      <c r="AV429" s="116"/>
      <c r="AW429" s="116"/>
      <c r="AX429" s="116"/>
      <c r="AY429" s="116"/>
      <c r="AZ429" s="116"/>
      <c r="BA429" s="116"/>
      <c r="BB429" s="116"/>
      <c r="BC429" s="116"/>
      <c r="BD429" s="116"/>
      <c r="BE429" s="116"/>
      <c r="BF429" s="116"/>
      <c r="BG429" s="116"/>
      <c r="BH429" s="116"/>
      <c r="BI429" s="116"/>
      <c r="BJ429" s="116"/>
      <c r="BK429" s="116"/>
      <c r="BL429" s="116"/>
      <c r="BM429" s="116"/>
      <c r="BN429" s="116"/>
      <c r="BO429" s="116"/>
      <c r="BP429" s="116"/>
      <c r="BQ429" s="116"/>
      <c r="BR429" s="116"/>
      <c r="BS429" s="116"/>
      <c r="BT429" s="116"/>
      <c r="BU429" s="116"/>
      <c r="BV429" s="116"/>
      <c r="BW429" s="116"/>
      <c r="BX429" s="116"/>
      <c r="BY429" s="116"/>
      <c r="BZ429" s="116"/>
      <c r="CA429" s="116"/>
      <c r="CB429" s="116"/>
      <c r="CC429" s="116"/>
      <c r="CD429" s="116"/>
      <c r="CE429" s="116"/>
      <c r="CF429" s="116"/>
      <c r="CG429" s="116"/>
      <c r="CH429" s="116"/>
      <c r="CI429" s="116"/>
      <c r="CJ429" s="116"/>
      <c r="CK429" s="116"/>
      <c r="CL429" s="116"/>
      <c r="CM429" s="116"/>
      <c r="CN429" s="116"/>
      <c r="CO429" s="116"/>
      <c r="CP429" s="116"/>
      <c r="CQ429" s="116"/>
      <c r="CR429" s="116"/>
      <c r="CS429" s="116"/>
      <c r="CT429" s="116"/>
      <c r="CU429" s="116"/>
      <c r="CV429" s="116"/>
      <c r="CW429" s="116"/>
      <c r="CX429" s="116"/>
      <c r="CY429" s="116"/>
      <c r="CZ429" s="116"/>
      <c r="DA429" s="116"/>
      <c r="DB429" s="116"/>
      <c r="DC429" s="116"/>
      <c r="DD429" s="116"/>
      <c r="DE429" s="116"/>
      <c r="DF429" s="116"/>
      <c r="DG429" s="116"/>
      <c r="DH429" s="116"/>
      <c r="DI429" s="116"/>
      <c r="DJ429" s="116"/>
      <c r="DK429" s="116"/>
      <c r="DL429" s="116"/>
      <c r="DM429" s="116"/>
      <c r="DN429" s="116"/>
      <c r="DO429" s="116"/>
      <c r="DP429" s="116"/>
      <c r="DQ429" s="116"/>
      <c r="DR429" s="116"/>
      <c r="DS429" s="116"/>
      <c r="DT429" s="116"/>
      <c r="DU429" s="116"/>
      <c r="DV429" s="116"/>
      <c r="DW429" s="116"/>
      <c r="DX429" s="116"/>
      <c r="DY429" s="116"/>
      <c r="DZ429" s="116"/>
      <c r="EA429" s="116"/>
      <c r="EB429" s="116"/>
      <c r="EC429" s="116"/>
      <c r="ED429" s="116"/>
      <c r="EE429" s="116"/>
      <c r="EF429" s="116"/>
      <c r="EG429" s="116"/>
      <c r="EH429" s="116"/>
      <c r="EI429" s="116"/>
      <c r="EJ429" s="116"/>
      <c r="EK429" s="116"/>
      <c r="EL429" s="116"/>
      <c r="EM429" s="116"/>
      <c r="EN429" s="116"/>
      <c r="EO429" s="116"/>
      <c r="EP429" s="116"/>
      <c r="EQ429" s="116"/>
      <c r="ER429" s="116"/>
      <c r="ES429" s="116"/>
      <c r="ET429" s="116"/>
      <c r="EU429" s="116"/>
      <c r="EV429" s="116"/>
      <c r="EW429" s="116"/>
      <c r="EX429" s="116"/>
      <c r="EY429" s="116"/>
      <c r="EZ429" s="116"/>
      <c r="FA429" s="116"/>
      <c r="FB429" s="116"/>
      <c r="FC429" s="116"/>
      <c r="FD429" s="116"/>
      <c r="FE429" s="116"/>
      <c r="FF429" s="116"/>
      <c r="FG429" s="116"/>
      <c r="FH429" s="116"/>
      <c r="FI429" s="116"/>
      <c r="FJ429" s="116"/>
      <c r="FK429" s="116"/>
      <c r="FL429" s="116"/>
      <c r="FM429" s="116"/>
      <c r="FN429" s="116"/>
      <c r="FO429" s="116"/>
      <c r="FP429" s="116"/>
      <c r="FQ429" s="116"/>
      <c r="FR429" s="116"/>
      <c r="FS429" s="116"/>
      <c r="FT429" s="116"/>
      <c r="FU429" s="116"/>
      <c r="FV429" s="116"/>
      <c r="FW429" s="116"/>
      <c r="FX429" s="116"/>
      <c r="FY429" s="116"/>
      <c r="FZ429" s="116"/>
      <c r="GA429" s="116"/>
      <c r="GB429" s="116"/>
      <c r="GC429" s="116"/>
      <c r="GD429" s="116"/>
      <c r="GE429" s="116"/>
      <c r="GF429" s="116"/>
      <c r="GG429" s="116"/>
      <c r="GH429" s="116"/>
      <c r="GI429" s="116"/>
      <c r="GJ429" s="116"/>
      <c r="GK429" s="116"/>
      <c r="GL429" s="116"/>
    </row>
    <row r="430" spans="1:194" s="116" customFormat="1" ht="31.5" x14ac:dyDescent="0.25">
      <c r="A430" s="121" t="s">
        <v>441</v>
      </c>
      <c r="B430" s="122">
        <v>71640</v>
      </c>
      <c r="C430" s="122">
        <v>71640</v>
      </c>
      <c r="D430" s="122">
        <v>0</v>
      </c>
      <c r="E430" s="122"/>
      <c r="F430" s="122"/>
      <c r="G430" s="122">
        <v>0</v>
      </c>
      <c r="H430" s="122"/>
      <c r="I430" s="122"/>
      <c r="J430" s="122">
        <v>0</v>
      </c>
      <c r="K430" s="122"/>
      <c r="L430" s="122"/>
      <c r="M430" s="122">
        <v>0</v>
      </c>
      <c r="N430" s="122"/>
      <c r="O430" s="122"/>
      <c r="P430" s="122">
        <v>0</v>
      </c>
      <c r="Q430" s="122">
        <v>71640</v>
      </c>
      <c r="R430" s="122">
        <v>71640</v>
      </c>
      <c r="S430" s="122">
        <v>0</v>
      </c>
      <c r="T430" s="122"/>
      <c r="U430" s="122"/>
      <c r="V430" s="122">
        <v>0</v>
      </c>
      <c r="W430" s="122"/>
      <c r="X430" s="122"/>
      <c r="Y430" s="122">
        <v>0</v>
      </c>
      <c r="Z430" s="122"/>
      <c r="AA430" s="122"/>
      <c r="AB430" s="122">
        <v>0</v>
      </c>
      <c r="FS430" s="113"/>
      <c r="FT430" s="113"/>
      <c r="FU430" s="113"/>
      <c r="FV430" s="113"/>
      <c r="FW430" s="113"/>
      <c r="FX430" s="113"/>
      <c r="FY430" s="113"/>
      <c r="FZ430" s="113"/>
      <c r="GA430" s="113"/>
      <c r="GB430" s="113"/>
      <c r="GC430" s="113"/>
      <c r="GD430" s="113"/>
      <c r="GE430" s="113"/>
      <c r="GF430" s="113"/>
      <c r="GG430" s="113"/>
      <c r="GH430" s="113"/>
      <c r="GI430" s="113"/>
      <c r="GJ430" s="113"/>
      <c r="GK430" s="113"/>
      <c r="GL430" s="113"/>
    </row>
    <row r="431" spans="1:194" s="116" customFormat="1" x14ac:dyDescent="0.25">
      <c r="A431" s="114" t="s">
        <v>437</v>
      </c>
      <c r="B431" s="115">
        <v>42000</v>
      </c>
      <c r="C431" s="115">
        <v>0</v>
      </c>
      <c r="D431" s="115">
        <v>-42000</v>
      </c>
      <c r="E431" s="115">
        <v>0</v>
      </c>
      <c r="F431" s="115">
        <v>0</v>
      </c>
      <c r="G431" s="115">
        <v>0</v>
      </c>
      <c r="H431" s="115">
        <v>0</v>
      </c>
      <c r="I431" s="115">
        <v>0</v>
      </c>
      <c r="J431" s="115">
        <v>0</v>
      </c>
      <c r="K431" s="115">
        <v>12600</v>
      </c>
      <c r="L431" s="115">
        <v>0</v>
      </c>
      <c r="M431" s="115">
        <v>-12600</v>
      </c>
      <c r="N431" s="115">
        <v>0</v>
      </c>
      <c r="O431" s="115">
        <v>0</v>
      </c>
      <c r="P431" s="115">
        <v>0</v>
      </c>
      <c r="Q431" s="115">
        <v>0</v>
      </c>
      <c r="R431" s="115">
        <v>0</v>
      </c>
      <c r="S431" s="115">
        <v>0</v>
      </c>
      <c r="T431" s="115">
        <v>0</v>
      </c>
      <c r="U431" s="115">
        <v>0</v>
      </c>
      <c r="V431" s="115">
        <v>0</v>
      </c>
      <c r="W431" s="115">
        <v>0</v>
      </c>
      <c r="X431" s="115">
        <v>0</v>
      </c>
      <c r="Y431" s="115">
        <v>0</v>
      </c>
      <c r="Z431" s="115">
        <v>29400</v>
      </c>
      <c r="AA431" s="115">
        <v>0</v>
      </c>
      <c r="AB431" s="115">
        <v>-29400</v>
      </c>
    </row>
    <row r="432" spans="1:194" s="116" customFormat="1" x14ac:dyDescent="0.25">
      <c r="A432" s="124" t="s">
        <v>442</v>
      </c>
      <c r="B432" s="122">
        <v>42000</v>
      </c>
      <c r="C432" s="122">
        <v>0</v>
      </c>
      <c r="D432" s="122">
        <v>-42000</v>
      </c>
      <c r="E432" s="122"/>
      <c r="F432" s="122"/>
      <c r="G432" s="122">
        <v>0</v>
      </c>
      <c r="H432" s="122"/>
      <c r="I432" s="122"/>
      <c r="J432" s="122">
        <v>0</v>
      </c>
      <c r="K432" s="122">
        <v>12600</v>
      </c>
      <c r="L432" s="122">
        <v>0</v>
      </c>
      <c r="M432" s="122">
        <v>-12600</v>
      </c>
      <c r="N432" s="122"/>
      <c r="O432" s="122"/>
      <c r="P432" s="122">
        <v>0</v>
      </c>
      <c r="Q432" s="122"/>
      <c r="R432" s="122"/>
      <c r="S432" s="122">
        <v>0</v>
      </c>
      <c r="T432" s="122"/>
      <c r="U432" s="122"/>
      <c r="V432" s="122">
        <v>0</v>
      </c>
      <c r="W432" s="122"/>
      <c r="X432" s="122"/>
      <c r="Y432" s="122">
        <v>0</v>
      </c>
      <c r="Z432" s="122">
        <v>29400</v>
      </c>
      <c r="AA432" s="122">
        <v>0</v>
      </c>
      <c r="AB432" s="122">
        <v>-29400</v>
      </c>
    </row>
    <row r="433" spans="1:194" s="116" customFormat="1" x14ac:dyDescent="0.25">
      <c r="A433" s="133" t="s">
        <v>443</v>
      </c>
      <c r="B433" s="115">
        <v>2002500</v>
      </c>
      <c r="C433" s="115">
        <v>2002500</v>
      </c>
      <c r="D433" s="115">
        <v>0</v>
      </c>
      <c r="E433" s="115">
        <v>0</v>
      </c>
      <c r="F433" s="115">
        <v>0</v>
      </c>
      <c r="G433" s="115">
        <v>0</v>
      </c>
      <c r="H433" s="115">
        <v>0</v>
      </c>
      <c r="I433" s="115">
        <v>0</v>
      </c>
      <c r="J433" s="115">
        <v>0</v>
      </c>
      <c r="K433" s="115">
        <v>152500</v>
      </c>
      <c r="L433" s="115">
        <v>152500</v>
      </c>
      <c r="M433" s="115">
        <v>0</v>
      </c>
      <c r="N433" s="115">
        <v>0</v>
      </c>
      <c r="O433" s="115">
        <v>0</v>
      </c>
      <c r="P433" s="115">
        <v>0</v>
      </c>
      <c r="Q433" s="115">
        <v>0</v>
      </c>
      <c r="R433" s="115">
        <v>0</v>
      </c>
      <c r="S433" s="115">
        <v>0</v>
      </c>
      <c r="T433" s="115">
        <v>0</v>
      </c>
      <c r="U433" s="115">
        <v>0</v>
      </c>
      <c r="V433" s="115">
        <v>0</v>
      </c>
      <c r="W433" s="115">
        <v>0</v>
      </c>
      <c r="X433" s="115">
        <v>0</v>
      </c>
      <c r="Y433" s="115">
        <v>0</v>
      </c>
      <c r="Z433" s="115">
        <v>1850000</v>
      </c>
      <c r="AA433" s="115">
        <v>1850000</v>
      </c>
      <c r="AB433" s="115">
        <v>0</v>
      </c>
    </row>
    <row r="434" spans="1:194" s="116" customFormat="1" ht="31.5" x14ac:dyDescent="0.25">
      <c r="A434" s="114" t="s">
        <v>177</v>
      </c>
      <c r="B434" s="115">
        <v>2002500</v>
      </c>
      <c r="C434" s="115">
        <v>2002500</v>
      </c>
      <c r="D434" s="115">
        <v>0</v>
      </c>
      <c r="E434" s="115">
        <v>0</v>
      </c>
      <c r="F434" s="115">
        <v>0</v>
      </c>
      <c r="G434" s="115">
        <v>0</v>
      </c>
      <c r="H434" s="115">
        <v>0</v>
      </c>
      <c r="I434" s="115">
        <v>0</v>
      </c>
      <c r="J434" s="115">
        <v>0</v>
      </c>
      <c r="K434" s="115">
        <v>152500</v>
      </c>
      <c r="L434" s="115">
        <v>152500</v>
      </c>
      <c r="M434" s="115">
        <v>0</v>
      </c>
      <c r="N434" s="115">
        <v>0</v>
      </c>
      <c r="O434" s="115">
        <v>0</v>
      </c>
      <c r="P434" s="115">
        <v>0</v>
      </c>
      <c r="Q434" s="115">
        <v>0</v>
      </c>
      <c r="R434" s="115">
        <v>0</v>
      </c>
      <c r="S434" s="115">
        <v>0</v>
      </c>
      <c r="T434" s="115">
        <v>0</v>
      </c>
      <c r="U434" s="115">
        <v>0</v>
      </c>
      <c r="V434" s="115">
        <v>0</v>
      </c>
      <c r="W434" s="115">
        <v>0</v>
      </c>
      <c r="X434" s="115">
        <v>0</v>
      </c>
      <c r="Y434" s="115">
        <v>0</v>
      </c>
      <c r="Z434" s="115">
        <v>1850000</v>
      </c>
      <c r="AA434" s="115">
        <v>1850000</v>
      </c>
      <c r="AB434" s="115">
        <v>0</v>
      </c>
    </row>
    <row r="435" spans="1:194" s="116" customFormat="1" ht="31.5" x14ac:dyDescent="0.25">
      <c r="A435" s="126" t="s">
        <v>444</v>
      </c>
      <c r="B435" s="122">
        <v>1850000</v>
      </c>
      <c r="C435" s="122">
        <v>1850000</v>
      </c>
      <c r="D435" s="122">
        <v>0</v>
      </c>
      <c r="E435" s="122"/>
      <c r="F435" s="122"/>
      <c r="G435" s="122">
        <v>0</v>
      </c>
      <c r="H435" s="122"/>
      <c r="I435" s="122"/>
      <c r="J435" s="122">
        <v>0</v>
      </c>
      <c r="K435" s="122"/>
      <c r="L435" s="122">
        <v>100000</v>
      </c>
      <c r="M435" s="122">
        <v>100000</v>
      </c>
      <c r="N435" s="122"/>
      <c r="O435" s="122"/>
      <c r="P435" s="122">
        <v>0</v>
      </c>
      <c r="Q435" s="122"/>
      <c r="R435" s="122"/>
      <c r="S435" s="122">
        <v>0</v>
      </c>
      <c r="T435" s="122"/>
      <c r="U435" s="122"/>
      <c r="V435" s="122">
        <v>0</v>
      </c>
      <c r="W435" s="122"/>
      <c r="X435" s="122"/>
      <c r="Y435" s="122">
        <v>0</v>
      </c>
      <c r="Z435" s="132">
        <v>1850000</v>
      </c>
      <c r="AA435" s="132">
        <v>1750000</v>
      </c>
      <c r="AB435" s="122">
        <v>-100000</v>
      </c>
      <c r="FS435" s="113"/>
      <c r="FT435" s="113"/>
      <c r="FU435" s="113"/>
      <c r="FV435" s="113"/>
      <c r="FW435" s="113"/>
      <c r="FX435" s="113"/>
      <c r="FY435" s="113"/>
      <c r="FZ435" s="113"/>
      <c r="GA435" s="113"/>
      <c r="GB435" s="113"/>
      <c r="GC435" s="113"/>
      <c r="GD435" s="113"/>
      <c r="GE435" s="113"/>
      <c r="GF435" s="113"/>
      <c r="GG435" s="113"/>
      <c r="GH435" s="113"/>
      <c r="GI435" s="113"/>
      <c r="GJ435" s="113"/>
      <c r="GK435" s="113"/>
      <c r="GL435" s="113"/>
    </row>
    <row r="436" spans="1:194" s="116" customFormat="1" ht="31.5" x14ac:dyDescent="0.25">
      <c r="A436" s="126" t="s">
        <v>445</v>
      </c>
      <c r="B436" s="122">
        <v>100000</v>
      </c>
      <c r="C436" s="122">
        <v>100000</v>
      </c>
      <c r="D436" s="122">
        <v>0</v>
      </c>
      <c r="E436" s="122"/>
      <c r="F436" s="122"/>
      <c r="G436" s="122">
        <v>0</v>
      </c>
      <c r="H436" s="122"/>
      <c r="I436" s="122"/>
      <c r="J436" s="122">
        <v>0</v>
      </c>
      <c r="K436" s="122">
        <v>100000</v>
      </c>
      <c r="L436" s="122">
        <v>0</v>
      </c>
      <c r="M436" s="122">
        <v>-100000</v>
      </c>
      <c r="N436" s="122"/>
      <c r="O436" s="122"/>
      <c r="P436" s="122">
        <v>0</v>
      </c>
      <c r="Q436" s="122"/>
      <c r="R436" s="122"/>
      <c r="S436" s="122">
        <v>0</v>
      </c>
      <c r="T436" s="122"/>
      <c r="U436" s="122"/>
      <c r="V436" s="122">
        <v>0</v>
      </c>
      <c r="W436" s="122"/>
      <c r="X436" s="122"/>
      <c r="Y436" s="122">
        <v>0</v>
      </c>
      <c r="Z436" s="122"/>
      <c r="AA436" s="122">
        <v>100000</v>
      </c>
      <c r="AB436" s="122">
        <v>100000</v>
      </c>
      <c r="FS436" s="113"/>
      <c r="FT436" s="113"/>
      <c r="FU436" s="113"/>
      <c r="FV436" s="113"/>
      <c r="FW436" s="113"/>
      <c r="FX436" s="113"/>
      <c r="FY436" s="113"/>
      <c r="FZ436" s="113"/>
      <c r="GA436" s="113"/>
      <c r="GB436" s="113"/>
      <c r="GC436" s="113"/>
      <c r="GD436" s="113"/>
      <c r="GE436" s="113"/>
      <c r="GF436" s="113"/>
      <c r="GG436" s="113"/>
      <c r="GH436" s="113"/>
      <c r="GI436" s="113"/>
      <c r="GJ436" s="113"/>
      <c r="GK436" s="113"/>
      <c r="GL436" s="113"/>
    </row>
    <row r="437" spans="1:194" s="116" customFormat="1" ht="31.5" x14ac:dyDescent="0.25">
      <c r="A437" s="126" t="s">
        <v>446</v>
      </c>
      <c r="B437" s="122">
        <v>52500</v>
      </c>
      <c r="C437" s="122">
        <v>52500</v>
      </c>
      <c r="D437" s="122">
        <v>0</v>
      </c>
      <c r="E437" s="122"/>
      <c r="F437" s="122"/>
      <c r="G437" s="122">
        <v>0</v>
      </c>
      <c r="H437" s="122"/>
      <c r="I437" s="122"/>
      <c r="J437" s="122">
        <v>0</v>
      </c>
      <c r="K437" s="132">
        <v>52500</v>
      </c>
      <c r="L437" s="132">
        <v>52500</v>
      </c>
      <c r="M437" s="122">
        <v>0</v>
      </c>
      <c r="N437" s="122"/>
      <c r="O437" s="122"/>
      <c r="P437" s="122">
        <v>0</v>
      </c>
      <c r="Q437" s="122"/>
      <c r="R437" s="122"/>
      <c r="S437" s="122">
        <v>0</v>
      </c>
      <c r="T437" s="122"/>
      <c r="U437" s="122"/>
      <c r="V437" s="122">
        <v>0</v>
      </c>
      <c r="W437" s="122"/>
      <c r="X437" s="122"/>
      <c r="Y437" s="122">
        <v>0</v>
      </c>
      <c r="Z437" s="122"/>
      <c r="AA437" s="122"/>
      <c r="AB437" s="122">
        <v>0</v>
      </c>
      <c r="FS437" s="113"/>
      <c r="FT437" s="113"/>
      <c r="FU437" s="113"/>
      <c r="FV437" s="113"/>
      <c r="FW437" s="113"/>
      <c r="FX437" s="113"/>
      <c r="FY437" s="113"/>
      <c r="FZ437" s="113"/>
      <c r="GA437" s="113"/>
      <c r="GB437" s="113"/>
      <c r="GC437" s="113"/>
      <c r="GD437" s="113"/>
      <c r="GE437" s="113"/>
      <c r="GF437" s="113"/>
      <c r="GG437" s="113"/>
      <c r="GH437" s="113"/>
      <c r="GI437" s="113"/>
      <c r="GJ437" s="113"/>
      <c r="GK437" s="113"/>
      <c r="GL437" s="113"/>
    </row>
    <row r="438" spans="1:194" s="116" customFormat="1" x14ac:dyDescent="0.25">
      <c r="A438" s="133" t="s">
        <v>447</v>
      </c>
      <c r="B438" s="115">
        <v>569613</v>
      </c>
      <c r="C438" s="115">
        <v>569613</v>
      </c>
      <c r="D438" s="115">
        <v>0</v>
      </c>
      <c r="E438" s="115">
        <v>0</v>
      </c>
      <c r="F438" s="115">
        <v>0</v>
      </c>
      <c r="G438" s="115">
        <v>0</v>
      </c>
      <c r="H438" s="115">
        <v>0</v>
      </c>
      <c r="I438" s="115">
        <v>0</v>
      </c>
      <c r="J438" s="115">
        <v>0</v>
      </c>
      <c r="K438" s="115">
        <v>0</v>
      </c>
      <c r="L438" s="115">
        <v>0</v>
      </c>
      <c r="M438" s="115">
        <v>0</v>
      </c>
      <c r="N438" s="115">
        <v>0</v>
      </c>
      <c r="O438" s="115">
        <v>0</v>
      </c>
      <c r="P438" s="115">
        <v>0</v>
      </c>
      <c r="Q438" s="115">
        <v>569613</v>
      </c>
      <c r="R438" s="115">
        <v>569613</v>
      </c>
      <c r="S438" s="115">
        <v>0</v>
      </c>
      <c r="T438" s="115">
        <v>0</v>
      </c>
      <c r="U438" s="115">
        <v>0</v>
      </c>
      <c r="V438" s="115">
        <v>0</v>
      </c>
      <c r="W438" s="115">
        <v>0</v>
      </c>
      <c r="X438" s="115">
        <v>0</v>
      </c>
      <c r="Y438" s="115">
        <v>0</v>
      </c>
      <c r="Z438" s="115">
        <v>0</v>
      </c>
      <c r="AA438" s="115">
        <v>0</v>
      </c>
      <c r="AB438" s="115">
        <v>0</v>
      </c>
    </row>
    <row r="439" spans="1:194" s="116" customFormat="1" x14ac:dyDescent="0.25">
      <c r="A439" s="114" t="s">
        <v>263</v>
      </c>
      <c r="B439" s="115">
        <v>569613</v>
      </c>
      <c r="C439" s="115">
        <v>569613</v>
      </c>
      <c r="D439" s="115">
        <v>0</v>
      </c>
      <c r="E439" s="115">
        <v>0</v>
      </c>
      <c r="F439" s="115">
        <v>0</v>
      </c>
      <c r="G439" s="115">
        <v>0</v>
      </c>
      <c r="H439" s="115">
        <v>0</v>
      </c>
      <c r="I439" s="115">
        <v>0</v>
      </c>
      <c r="J439" s="115">
        <v>0</v>
      </c>
      <c r="K439" s="115">
        <v>0</v>
      </c>
      <c r="L439" s="115">
        <v>0</v>
      </c>
      <c r="M439" s="115">
        <v>0</v>
      </c>
      <c r="N439" s="115">
        <v>0</v>
      </c>
      <c r="O439" s="115">
        <v>0</v>
      </c>
      <c r="P439" s="115">
        <v>0</v>
      </c>
      <c r="Q439" s="115">
        <v>569613</v>
      </c>
      <c r="R439" s="115">
        <v>569613</v>
      </c>
      <c r="S439" s="115">
        <v>0</v>
      </c>
      <c r="T439" s="115">
        <v>0</v>
      </c>
      <c r="U439" s="115">
        <v>0</v>
      </c>
      <c r="V439" s="115">
        <v>0</v>
      </c>
      <c r="W439" s="115">
        <v>0</v>
      </c>
      <c r="X439" s="115">
        <v>0</v>
      </c>
      <c r="Y439" s="115">
        <v>0</v>
      </c>
      <c r="Z439" s="115">
        <v>0</v>
      </c>
      <c r="AA439" s="115">
        <v>0</v>
      </c>
      <c r="AB439" s="115">
        <v>0</v>
      </c>
    </row>
    <row r="440" spans="1:194" s="116" customFormat="1" x14ac:dyDescent="0.25">
      <c r="A440" s="133" t="s">
        <v>448</v>
      </c>
      <c r="B440" s="115">
        <v>569613</v>
      </c>
      <c r="C440" s="115">
        <v>569613</v>
      </c>
      <c r="D440" s="115">
        <v>0</v>
      </c>
      <c r="E440" s="115">
        <v>0</v>
      </c>
      <c r="F440" s="115">
        <v>0</v>
      </c>
      <c r="G440" s="115">
        <v>0</v>
      </c>
      <c r="H440" s="115">
        <v>0</v>
      </c>
      <c r="I440" s="115">
        <v>0</v>
      </c>
      <c r="J440" s="115">
        <v>0</v>
      </c>
      <c r="K440" s="115">
        <v>0</v>
      </c>
      <c r="L440" s="115">
        <v>0</v>
      </c>
      <c r="M440" s="115">
        <v>0</v>
      </c>
      <c r="N440" s="115">
        <v>0</v>
      </c>
      <c r="O440" s="115">
        <v>0</v>
      </c>
      <c r="P440" s="115">
        <v>0</v>
      </c>
      <c r="Q440" s="115">
        <v>569613</v>
      </c>
      <c r="R440" s="115">
        <v>569613</v>
      </c>
      <c r="S440" s="115">
        <v>0</v>
      </c>
      <c r="T440" s="115">
        <v>0</v>
      </c>
      <c r="U440" s="115">
        <v>0</v>
      </c>
      <c r="V440" s="115">
        <v>0</v>
      </c>
      <c r="W440" s="115">
        <v>0</v>
      </c>
      <c r="X440" s="115">
        <v>0</v>
      </c>
      <c r="Y440" s="115">
        <v>0</v>
      </c>
      <c r="Z440" s="115">
        <v>0</v>
      </c>
      <c r="AA440" s="115">
        <v>0</v>
      </c>
      <c r="AB440" s="115">
        <v>0</v>
      </c>
    </row>
    <row r="441" spans="1:194" s="116" customFormat="1" ht="47.25" x14ac:dyDescent="0.25">
      <c r="A441" s="126" t="s">
        <v>449</v>
      </c>
      <c r="B441" s="122">
        <v>569613</v>
      </c>
      <c r="C441" s="122">
        <v>569613</v>
      </c>
      <c r="D441" s="122">
        <v>0</v>
      </c>
      <c r="E441" s="122"/>
      <c r="F441" s="122"/>
      <c r="G441" s="122">
        <v>0</v>
      </c>
      <c r="H441" s="122"/>
      <c r="I441" s="122"/>
      <c r="J441" s="122">
        <v>0</v>
      </c>
      <c r="K441" s="122"/>
      <c r="L441" s="122"/>
      <c r="M441" s="122">
        <v>0</v>
      </c>
      <c r="N441" s="122"/>
      <c r="O441" s="122"/>
      <c r="P441" s="122">
        <v>0</v>
      </c>
      <c r="Q441" s="122">
        <v>569613</v>
      </c>
      <c r="R441" s="122">
        <v>569613</v>
      </c>
      <c r="S441" s="122">
        <v>0</v>
      </c>
      <c r="T441" s="122"/>
      <c r="U441" s="122"/>
      <c r="V441" s="122">
        <v>0</v>
      </c>
      <c r="W441" s="122"/>
      <c r="X441" s="122"/>
      <c r="Y441" s="122">
        <v>0</v>
      </c>
      <c r="Z441" s="132">
        <v>0</v>
      </c>
      <c r="AA441" s="132">
        <v>0</v>
      </c>
      <c r="AB441" s="122">
        <v>0</v>
      </c>
      <c r="FS441" s="113"/>
      <c r="FT441" s="113"/>
      <c r="FU441" s="113"/>
      <c r="FV441" s="113"/>
      <c r="FW441" s="113"/>
      <c r="FX441" s="113"/>
      <c r="FY441" s="113"/>
      <c r="FZ441" s="113"/>
      <c r="GA441" s="113"/>
      <c r="GB441" s="113"/>
      <c r="GC441" s="113"/>
      <c r="GD441" s="113"/>
      <c r="GE441" s="113"/>
      <c r="GF441" s="113"/>
      <c r="GG441" s="113"/>
      <c r="GH441" s="113"/>
      <c r="GI441" s="113"/>
      <c r="GJ441" s="113"/>
      <c r="GK441" s="113"/>
      <c r="GL441" s="113"/>
    </row>
    <row r="442" spans="1:194" s="116" customFormat="1" x14ac:dyDescent="0.25">
      <c r="A442" s="134"/>
      <c r="B442" s="135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  <c r="T442" s="135"/>
      <c r="U442" s="135"/>
      <c r="V442" s="135"/>
      <c r="W442" s="135"/>
      <c r="X442" s="135"/>
      <c r="Y442" s="135"/>
      <c r="Z442" s="135"/>
      <c r="AA442" s="135"/>
      <c r="AB442" s="135"/>
      <c r="FS442" s="113"/>
      <c r="FT442" s="113"/>
      <c r="FU442" s="113"/>
      <c r="FV442" s="113"/>
      <c r="FW442" s="113"/>
      <c r="FX442" s="113"/>
      <c r="FY442" s="113"/>
      <c r="FZ442" s="113"/>
      <c r="GA442" s="113"/>
      <c r="GB442" s="113"/>
      <c r="GC442" s="113"/>
      <c r="GD442" s="113"/>
      <c r="GE442" s="113"/>
      <c r="GF442" s="113"/>
      <c r="GG442" s="113"/>
      <c r="GH442" s="113"/>
      <c r="GI442" s="113"/>
      <c r="GJ442" s="113"/>
      <c r="GK442" s="113"/>
      <c r="GL442" s="113"/>
    </row>
    <row r="443" spans="1:194" s="137" customFormat="1" x14ac:dyDescent="0.25">
      <c r="A443" s="136" t="s">
        <v>94</v>
      </c>
      <c r="D443" s="138"/>
    </row>
    <row r="444" spans="1:194" s="137" customFormat="1" x14ac:dyDescent="0.25">
      <c r="A444" s="139" t="s">
        <v>95</v>
      </c>
      <c r="B444" s="136"/>
      <c r="C444" s="136"/>
      <c r="D444" s="138"/>
    </row>
    <row r="445" spans="1:194" s="116" customFormat="1" x14ac:dyDescent="0.25">
      <c r="A445" s="134"/>
      <c r="B445" s="135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  <c r="T445" s="135"/>
      <c r="U445" s="135"/>
      <c r="V445" s="135"/>
      <c r="W445" s="135"/>
      <c r="X445" s="135"/>
      <c r="Y445" s="135"/>
      <c r="Z445" s="135"/>
      <c r="AA445" s="135"/>
      <c r="AB445" s="135"/>
      <c r="FS445" s="113"/>
      <c r="FT445" s="113"/>
      <c r="FU445" s="113"/>
      <c r="FV445" s="113"/>
      <c r="FW445" s="113"/>
      <c r="FX445" s="113"/>
      <c r="FY445" s="113"/>
      <c r="FZ445" s="113"/>
      <c r="GA445" s="113"/>
      <c r="GB445" s="113"/>
      <c r="GC445" s="113"/>
      <c r="GD445" s="113"/>
      <c r="GE445" s="113"/>
      <c r="GF445" s="113"/>
      <c r="GG445" s="113"/>
      <c r="GH445" s="113"/>
      <c r="GI445" s="113"/>
      <c r="GJ445" s="113"/>
      <c r="GK445" s="113"/>
      <c r="GL445" s="113"/>
    </row>
    <row r="446" spans="1:194" s="116" customFormat="1" x14ac:dyDescent="0.25">
      <c r="A446" s="140" t="s">
        <v>96</v>
      </c>
      <c r="B446" s="97"/>
      <c r="C446" s="97"/>
      <c r="D446" s="9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97"/>
      <c r="BO446" s="97"/>
      <c r="BP446" s="97"/>
      <c r="BQ446" s="97"/>
      <c r="BR446" s="97"/>
      <c r="BS446" s="97"/>
      <c r="BT446" s="97"/>
      <c r="BU446" s="97"/>
      <c r="BV446" s="97"/>
      <c r="BW446" s="97"/>
      <c r="BX446" s="97"/>
      <c r="BY446" s="97"/>
      <c r="BZ446" s="97"/>
      <c r="CA446" s="97"/>
      <c r="CB446" s="97"/>
      <c r="CC446" s="97"/>
      <c r="CD446" s="97"/>
      <c r="CE446" s="97"/>
      <c r="CF446" s="97"/>
      <c r="CG446" s="97"/>
      <c r="CH446" s="97"/>
      <c r="CI446" s="97"/>
      <c r="CJ446" s="97"/>
      <c r="CK446" s="97"/>
      <c r="CL446" s="97"/>
      <c r="CM446" s="97"/>
      <c r="CN446" s="97"/>
      <c r="CO446" s="97"/>
      <c r="CP446" s="97"/>
      <c r="CQ446" s="97"/>
      <c r="CR446" s="97"/>
      <c r="CS446" s="97"/>
      <c r="CT446" s="97"/>
      <c r="CU446" s="97"/>
      <c r="CV446" s="97"/>
      <c r="CW446" s="97"/>
      <c r="CX446" s="97"/>
      <c r="CY446" s="97"/>
      <c r="CZ446" s="97"/>
      <c r="DA446" s="97"/>
      <c r="DB446" s="97"/>
      <c r="DC446" s="97"/>
      <c r="DD446" s="97"/>
      <c r="DE446" s="97"/>
      <c r="DF446" s="97"/>
      <c r="DG446" s="97"/>
      <c r="DH446" s="97"/>
      <c r="DI446" s="97"/>
      <c r="DJ446" s="97"/>
      <c r="DK446" s="97"/>
      <c r="DL446" s="97"/>
      <c r="DM446" s="97"/>
      <c r="DN446" s="97"/>
      <c r="DO446" s="97"/>
      <c r="DP446" s="97"/>
      <c r="DQ446" s="97"/>
      <c r="DR446" s="97"/>
      <c r="DS446" s="97"/>
      <c r="DT446" s="97"/>
      <c r="DU446" s="97"/>
      <c r="DV446" s="97"/>
      <c r="DW446" s="97"/>
      <c r="DX446" s="97"/>
      <c r="DY446" s="97"/>
      <c r="DZ446" s="97"/>
      <c r="EA446" s="97"/>
      <c r="EB446" s="97"/>
      <c r="EC446" s="97"/>
      <c r="ED446" s="97"/>
      <c r="EE446" s="97"/>
      <c r="EF446" s="97"/>
      <c r="EG446" s="97"/>
      <c r="EH446" s="97"/>
      <c r="EI446" s="97"/>
      <c r="EJ446" s="97"/>
      <c r="EK446" s="97"/>
      <c r="EL446" s="97"/>
      <c r="EM446" s="97"/>
      <c r="EN446" s="97"/>
      <c r="EO446" s="97"/>
      <c r="EP446" s="97"/>
      <c r="EQ446" s="97"/>
      <c r="ER446" s="97"/>
      <c r="ES446" s="97"/>
      <c r="ET446" s="97"/>
      <c r="EU446" s="97"/>
      <c r="EV446" s="97"/>
      <c r="EW446" s="97"/>
      <c r="EX446" s="97"/>
      <c r="EY446" s="97"/>
      <c r="EZ446" s="97"/>
      <c r="FA446" s="97"/>
      <c r="FB446" s="97"/>
      <c r="FC446" s="97"/>
      <c r="FD446" s="97"/>
      <c r="FE446" s="97"/>
      <c r="FF446" s="97"/>
      <c r="FG446" s="97"/>
      <c r="FH446" s="97"/>
      <c r="FI446" s="97"/>
      <c r="FJ446" s="97"/>
      <c r="FK446" s="97"/>
      <c r="FL446" s="97"/>
      <c r="FM446" s="97"/>
      <c r="FN446" s="97"/>
      <c r="FO446" s="97"/>
      <c r="FP446" s="97"/>
      <c r="FQ446" s="97"/>
      <c r="FR446" s="97"/>
      <c r="FS446" s="97"/>
      <c r="FT446" s="97"/>
      <c r="FU446" s="97"/>
      <c r="FV446" s="97"/>
      <c r="FW446" s="97"/>
      <c r="FX446" s="97"/>
      <c r="FY446" s="97"/>
      <c r="FZ446" s="97"/>
      <c r="GA446" s="97"/>
      <c r="GB446" s="97"/>
      <c r="GC446" s="97"/>
      <c r="GD446" s="97"/>
      <c r="GE446" s="97"/>
      <c r="GF446" s="97"/>
      <c r="GG446" s="97"/>
      <c r="GH446" s="97"/>
      <c r="GI446" s="97"/>
      <c r="GJ446" s="97"/>
      <c r="GK446" s="97"/>
      <c r="GL446" s="97"/>
    </row>
    <row r="447" spans="1:194" s="116" customFormat="1" x14ac:dyDescent="0.25">
      <c r="A447" s="141" t="s">
        <v>450</v>
      </c>
      <c r="B447" s="97"/>
      <c r="C447" s="97"/>
      <c r="D447" s="97"/>
      <c r="E447" s="97"/>
      <c r="F447" s="97"/>
      <c r="G447" s="97"/>
      <c r="H447" s="97"/>
      <c r="I447" s="97"/>
      <c r="J447" s="97"/>
      <c r="K447" s="97"/>
      <c r="L447" s="97"/>
      <c r="M447" s="97"/>
      <c r="N447" s="97"/>
      <c r="O447" s="97"/>
      <c r="P447" s="97"/>
      <c r="Q447" s="97"/>
      <c r="R447" s="97"/>
      <c r="S447" s="97"/>
      <c r="T447" s="97"/>
      <c r="U447" s="97"/>
      <c r="V447" s="97"/>
      <c r="W447" s="97"/>
      <c r="X447" s="97"/>
      <c r="Y447" s="97"/>
      <c r="Z447" s="97"/>
      <c r="AA447" s="97"/>
      <c r="AB447" s="97"/>
      <c r="AC447" s="97"/>
      <c r="AD447" s="97"/>
      <c r="AE447" s="97"/>
      <c r="AF447" s="97"/>
      <c r="AG447" s="97"/>
      <c r="AH447" s="97"/>
      <c r="AI447" s="97"/>
      <c r="AJ447" s="97"/>
      <c r="AK447" s="97"/>
      <c r="AL447" s="97"/>
      <c r="AM447" s="97"/>
      <c r="AN447" s="97"/>
      <c r="AO447" s="97"/>
      <c r="AP447" s="97"/>
      <c r="AQ447" s="97"/>
      <c r="AR447" s="97"/>
      <c r="AS447" s="97"/>
      <c r="AT447" s="97"/>
      <c r="AU447" s="97"/>
      <c r="AV447" s="97"/>
      <c r="AW447" s="97"/>
      <c r="AX447" s="97"/>
      <c r="AY447" s="97"/>
      <c r="AZ447" s="97"/>
      <c r="BA447" s="97"/>
      <c r="BB447" s="97"/>
      <c r="BC447" s="97"/>
      <c r="BD447" s="97"/>
      <c r="BE447" s="97"/>
      <c r="BF447" s="97"/>
      <c r="BG447" s="97"/>
      <c r="BH447" s="97"/>
      <c r="BI447" s="97"/>
      <c r="BJ447" s="97"/>
      <c r="BK447" s="97"/>
      <c r="BL447" s="97"/>
      <c r="BM447" s="97"/>
      <c r="BN447" s="97"/>
      <c r="BO447" s="97"/>
      <c r="BP447" s="97"/>
      <c r="BQ447" s="97"/>
      <c r="BR447" s="97"/>
      <c r="BS447" s="97"/>
      <c r="BT447" s="97"/>
      <c r="BU447" s="97"/>
      <c r="BV447" s="97"/>
      <c r="BW447" s="97"/>
      <c r="BX447" s="97"/>
      <c r="BY447" s="97"/>
      <c r="BZ447" s="97"/>
      <c r="CA447" s="97"/>
      <c r="CB447" s="97"/>
      <c r="CC447" s="97"/>
      <c r="CD447" s="97"/>
      <c r="CE447" s="97"/>
      <c r="CF447" s="97"/>
      <c r="CG447" s="97"/>
      <c r="CH447" s="97"/>
      <c r="CI447" s="97"/>
      <c r="CJ447" s="97"/>
      <c r="CK447" s="97"/>
      <c r="CL447" s="97"/>
      <c r="CM447" s="97"/>
      <c r="CN447" s="97"/>
      <c r="CO447" s="97"/>
      <c r="CP447" s="97"/>
      <c r="CQ447" s="97"/>
      <c r="CR447" s="97"/>
      <c r="CS447" s="97"/>
      <c r="CT447" s="97"/>
      <c r="CU447" s="97"/>
      <c r="CV447" s="97"/>
      <c r="CW447" s="97"/>
      <c r="CX447" s="97"/>
      <c r="CY447" s="97"/>
      <c r="CZ447" s="97"/>
      <c r="DA447" s="97"/>
      <c r="DB447" s="97"/>
      <c r="DC447" s="97"/>
      <c r="DD447" s="97"/>
      <c r="DE447" s="97"/>
      <c r="DF447" s="97"/>
      <c r="DG447" s="97"/>
      <c r="DH447" s="97"/>
      <c r="DI447" s="97"/>
      <c r="DJ447" s="97"/>
      <c r="DK447" s="97"/>
      <c r="DL447" s="97"/>
      <c r="DM447" s="97"/>
      <c r="DN447" s="97"/>
      <c r="DO447" s="97"/>
      <c r="DP447" s="97"/>
      <c r="DQ447" s="97"/>
      <c r="DR447" s="97"/>
      <c r="DS447" s="97"/>
      <c r="DT447" s="97"/>
      <c r="DU447" s="97"/>
      <c r="DV447" s="97"/>
      <c r="DW447" s="97"/>
      <c r="DX447" s="97"/>
      <c r="DY447" s="97"/>
      <c r="DZ447" s="97"/>
      <c r="EA447" s="97"/>
      <c r="EB447" s="97"/>
      <c r="EC447" s="97"/>
      <c r="ED447" s="97"/>
      <c r="EE447" s="97"/>
      <c r="EF447" s="97"/>
      <c r="EG447" s="97"/>
      <c r="EH447" s="97"/>
      <c r="EI447" s="97"/>
      <c r="EJ447" s="97"/>
      <c r="EK447" s="97"/>
      <c r="EL447" s="97"/>
      <c r="EM447" s="97"/>
      <c r="EN447" s="97"/>
      <c r="EO447" s="97"/>
      <c r="EP447" s="97"/>
      <c r="EQ447" s="97"/>
      <c r="ER447" s="97"/>
      <c r="ES447" s="97"/>
      <c r="ET447" s="97"/>
      <c r="EU447" s="97"/>
      <c r="EV447" s="97"/>
      <c r="EW447" s="97"/>
      <c r="EX447" s="97"/>
      <c r="EY447" s="97"/>
      <c r="EZ447" s="97"/>
      <c r="FA447" s="97"/>
      <c r="FB447" s="97"/>
      <c r="FC447" s="97"/>
      <c r="FD447" s="97"/>
      <c r="FE447" s="97"/>
      <c r="FF447" s="97"/>
      <c r="FG447" s="97"/>
      <c r="FH447" s="97"/>
      <c r="FI447" s="97"/>
      <c r="FJ447" s="97"/>
      <c r="FK447" s="97"/>
      <c r="FL447" s="97"/>
      <c r="FM447" s="97"/>
      <c r="FN447" s="97"/>
      <c r="FO447" s="97"/>
      <c r="FP447" s="97"/>
      <c r="FQ447" s="97"/>
      <c r="FR447" s="97"/>
      <c r="FS447" s="97"/>
      <c r="FT447" s="97"/>
      <c r="FU447" s="97"/>
      <c r="FV447" s="97"/>
      <c r="FW447" s="97"/>
      <c r="FX447" s="97"/>
      <c r="FY447" s="97"/>
      <c r="FZ447" s="97"/>
      <c r="GA447" s="97"/>
      <c r="GB447" s="97"/>
      <c r="GC447" s="97"/>
      <c r="GD447" s="97"/>
      <c r="GE447" s="97"/>
      <c r="GF447" s="97"/>
      <c r="GG447" s="97"/>
      <c r="GH447" s="97"/>
      <c r="GI447" s="97"/>
      <c r="GJ447" s="97"/>
      <c r="GK447" s="97"/>
      <c r="GL447" s="97"/>
    </row>
    <row r="448" spans="1:194" s="116" customFormat="1" x14ac:dyDescent="0.25">
      <c r="A448" s="142" t="s">
        <v>451</v>
      </c>
      <c r="B448" s="97"/>
      <c r="C448" s="97"/>
      <c r="D448" s="97"/>
      <c r="E448" s="97"/>
      <c r="F448" s="97"/>
      <c r="G448" s="97"/>
      <c r="H448" s="97"/>
      <c r="I448" s="97"/>
      <c r="J448" s="97"/>
      <c r="K448" s="97"/>
      <c r="L448" s="97"/>
      <c r="M448" s="97"/>
      <c r="N448" s="97"/>
      <c r="O448" s="97"/>
      <c r="P448" s="97"/>
      <c r="Q448" s="97"/>
      <c r="R448" s="97"/>
      <c r="S448" s="97"/>
      <c r="T448" s="97"/>
      <c r="U448" s="97"/>
      <c r="V448" s="97"/>
      <c r="W448" s="97"/>
      <c r="X448" s="97"/>
      <c r="Y448" s="97"/>
      <c r="Z448" s="97"/>
      <c r="AA448" s="97"/>
      <c r="AB448" s="97"/>
      <c r="AC448" s="97"/>
      <c r="AD448" s="97"/>
      <c r="AE448" s="97"/>
      <c r="AF448" s="97"/>
      <c r="AG448" s="97"/>
      <c r="AH448" s="97"/>
      <c r="AI448" s="97"/>
      <c r="AJ448" s="97"/>
      <c r="AK448" s="97"/>
      <c r="AL448" s="97"/>
      <c r="AM448" s="97"/>
      <c r="AN448" s="97"/>
      <c r="AO448" s="97"/>
      <c r="AP448" s="97"/>
      <c r="AQ448" s="97"/>
      <c r="AR448" s="97"/>
      <c r="AS448" s="97"/>
      <c r="AT448" s="97"/>
      <c r="AU448" s="97"/>
      <c r="AV448" s="97"/>
      <c r="AW448" s="97"/>
      <c r="AX448" s="97"/>
      <c r="AY448" s="97"/>
      <c r="AZ448" s="97"/>
      <c r="BA448" s="97"/>
      <c r="BB448" s="97"/>
      <c r="BC448" s="97"/>
      <c r="BD448" s="97"/>
      <c r="BE448" s="97"/>
      <c r="BF448" s="97"/>
      <c r="BG448" s="97"/>
      <c r="BH448" s="97"/>
      <c r="BI448" s="97"/>
      <c r="BJ448" s="97"/>
      <c r="BK448" s="97"/>
      <c r="BL448" s="97"/>
      <c r="BM448" s="97"/>
      <c r="BN448" s="97"/>
      <c r="BO448" s="97"/>
      <c r="BP448" s="97"/>
      <c r="BQ448" s="97"/>
      <c r="BR448" s="97"/>
      <c r="BS448" s="97"/>
      <c r="BT448" s="97"/>
      <c r="BU448" s="97"/>
      <c r="BV448" s="97"/>
      <c r="BW448" s="97"/>
      <c r="BX448" s="97"/>
      <c r="BY448" s="97"/>
      <c r="BZ448" s="97"/>
      <c r="CA448" s="97"/>
      <c r="CB448" s="97"/>
      <c r="CC448" s="97"/>
      <c r="CD448" s="97"/>
      <c r="CE448" s="97"/>
      <c r="CF448" s="97"/>
      <c r="CG448" s="97"/>
      <c r="CH448" s="97"/>
      <c r="CI448" s="97"/>
      <c r="CJ448" s="97"/>
      <c r="CK448" s="97"/>
      <c r="CL448" s="97"/>
      <c r="CM448" s="97"/>
      <c r="CN448" s="97"/>
      <c r="CO448" s="97"/>
      <c r="CP448" s="97"/>
      <c r="CQ448" s="97"/>
      <c r="CR448" s="97"/>
      <c r="CS448" s="97"/>
      <c r="CT448" s="97"/>
      <c r="CU448" s="97"/>
      <c r="CV448" s="97"/>
      <c r="CW448" s="97"/>
      <c r="CX448" s="97"/>
      <c r="CY448" s="97"/>
      <c r="CZ448" s="97"/>
      <c r="DA448" s="97"/>
      <c r="DB448" s="97"/>
      <c r="DC448" s="97"/>
      <c r="DD448" s="97"/>
      <c r="DE448" s="97"/>
      <c r="DF448" s="97"/>
      <c r="DG448" s="97"/>
      <c r="DH448" s="97"/>
      <c r="DI448" s="97"/>
      <c r="DJ448" s="97"/>
      <c r="DK448" s="97"/>
      <c r="DL448" s="97"/>
      <c r="DM448" s="97"/>
      <c r="DN448" s="97"/>
      <c r="DO448" s="97"/>
      <c r="DP448" s="97"/>
      <c r="DQ448" s="97"/>
      <c r="DR448" s="97"/>
      <c r="DS448" s="97"/>
      <c r="DT448" s="97"/>
      <c r="DU448" s="97"/>
      <c r="DV448" s="97"/>
      <c r="DW448" s="97"/>
      <c r="DX448" s="97"/>
      <c r="DY448" s="97"/>
      <c r="DZ448" s="97"/>
      <c r="EA448" s="97"/>
      <c r="EB448" s="97"/>
      <c r="EC448" s="97"/>
      <c r="ED448" s="97"/>
      <c r="EE448" s="97"/>
      <c r="EF448" s="97"/>
      <c r="EG448" s="97"/>
      <c r="EH448" s="97"/>
      <c r="EI448" s="97"/>
      <c r="EJ448" s="97"/>
      <c r="EK448" s="97"/>
      <c r="EL448" s="97"/>
      <c r="EM448" s="97"/>
      <c r="EN448" s="97"/>
      <c r="EO448" s="97"/>
      <c r="EP448" s="97"/>
      <c r="EQ448" s="97"/>
      <c r="ER448" s="97"/>
      <c r="ES448" s="97"/>
      <c r="ET448" s="97"/>
      <c r="EU448" s="97"/>
      <c r="EV448" s="97"/>
      <c r="EW448" s="97"/>
      <c r="EX448" s="97"/>
      <c r="EY448" s="97"/>
      <c r="EZ448" s="97"/>
      <c r="FA448" s="97"/>
      <c r="FB448" s="97"/>
      <c r="FC448" s="97"/>
      <c r="FD448" s="97"/>
      <c r="FE448" s="97"/>
      <c r="FF448" s="97"/>
      <c r="FG448" s="97"/>
      <c r="FH448" s="97"/>
      <c r="FI448" s="97"/>
      <c r="FJ448" s="97"/>
      <c r="FK448" s="97"/>
      <c r="FL448" s="97"/>
      <c r="FM448" s="97"/>
      <c r="FN448" s="97"/>
      <c r="FO448" s="97"/>
      <c r="FP448" s="97"/>
      <c r="FQ448" s="97"/>
      <c r="FR448" s="97"/>
      <c r="FS448" s="97"/>
      <c r="FT448" s="97"/>
      <c r="FU448" s="97"/>
      <c r="FV448" s="97"/>
      <c r="FW448" s="97"/>
      <c r="FX448" s="97"/>
      <c r="FY448" s="97"/>
      <c r="FZ448" s="97"/>
      <c r="GA448" s="97"/>
      <c r="GB448" s="97"/>
      <c r="GC448" s="97"/>
      <c r="GD448" s="97"/>
      <c r="GE448" s="97"/>
      <c r="GF448" s="97"/>
      <c r="GG448" s="97"/>
      <c r="GH448" s="97"/>
      <c r="GI448" s="97"/>
      <c r="GJ448" s="97"/>
      <c r="GK448" s="97"/>
      <c r="GL448" s="97"/>
    </row>
    <row r="449" spans="1:194" s="116" customFormat="1" x14ac:dyDescent="0.25">
      <c r="A449" s="140"/>
      <c r="B449" s="97"/>
      <c r="C449" s="97"/>
      <c r="D449" s="97"/>
      <c r="E449" s="97"/>
      <c r="F449" s="97"/>
      <c r="G449" s="97"/>
      <c r="H449" s="97"/>
      <c r="I449" s="97"/>
      <c r="J449" s="97"/>
      <c r="K449" s="97"/>
      <c r="L449" s="97"/>
      <c r="M449" s="97"/>
      <c r="N449" s="97"/>
      <c r="O449" s="97"/>
      <c r="P449" s="97"/>
      <c r="Q449" s="97"/>
      <c r="R449" s="97"/>
      <c r="S449" s="97"/>
      <c r="T449" s="97"/>
      <c r="U449" s="97"/>
      <c r="V449" s="97"/>
      <c r="W449" s="97"/>
      <c r="X449" s="97"/>
      <c r="Y449" s="97"/>
      <c r="Z449" s="97"/>
      <c r="AA449" s="97"/>
      <c r="AB449" s="97"/>
      <c r="AC449" s="97"/>
      <c r="AD449" s="97"/>
      <c r="AE449" s="97"/>
      <c r="AF449" s="97"/>
      <c r="AG449" s="97"/>
      <c r="AH449" s="97"/>
      <c r="AI449" s="97"/>
      <c r="AJ449" s="97"/>
      <c r="AK449" s="97"/>
      <c r="AL449" s="97"/>
      <c r="AM449" s="97"/>
      <c r="AN449" s="97"/>
      <c r="AO449" s="97"/>
      <c r="AP449" s="97"/>
      <c r="AQ449" s="97"/>
      <c r="AR449" s="97"/>
      <c r="AS449" s="97"/>
      <c r="AT449" s="97"/>
      <c r="AU449" s="97"/>
      <c r="AV449" s="97"/>
      <c r="AW449" s="97"/>
      <c r="AX449" s="97"/>
      <c r="AY449" s="97"/>
      <c r="AZ449" s="97"/>
      <c r="BA449" s="97"/>
      <c r="BB449" s="97"/>
      <c r="BC449" s="97"/>
      <c r="BD449" s="97"/>
      <c r="BE449" s="97"/>
      <c r="BF449" s="97"/>
      <c r="BG449" s="97"/>
      <c r="BH449" s="97"/>
      <c r="BI449" s="97"/>
      <c r="BJ449" s="97"/>
      <c r="BK449" s="97"/>
      <c r="BL449" s="97"/>
      <c r="BM449" s="97"/>
      <c r="BN449" s="97"/>
      <c r="BO449" s="97"/>
      <c r="BP449" s="97"/>
      <c r="BQ449" s="97"/>
      <c r="BR449" s="97"/>
      <c r="BS449" s="97"/>
      <c r="BT449" s="97"/>
      <c r="BU449" s="97"/>
      <c r="BV449" s="97"/>
      <c r="BW449" s="97"/>
      <c r="BX449" s="97"/>
      <c r="BY449" s="97"/>
      <c r="BZ449" s="97"/>
      <c r="CA449" s="97"/>
      <c r="CB449" s="97"/>
      <c r="CC449" s="97"/>
      <c r="CD449" s="97"/>
      <c r="CE449" s="97"/>
      <c r="CF449" s="97"/>
      <c r="CG449" s="97"/>
      <c r="CH449" s="97"/>
      <c r="CI449" s="97"/>
      <c r="CJ449" s="97"/>
      <c r="CK449" s="97"/>
      <c r="CL449" s="97"/>
      <c r="CM449" s="97"/>
      <c r="CN449" s="97"/>
      <c r="CO449" s="97"/>
      <c r="CP449" s="97"/>
      <c r="CQ449" s="97"/>
      <c r="CR449" s="97"/>
      <c r="CS449" s="97"/>
      <c r="CT449" s="97"/>
      <c r="CU449" s="97"/>
      <c r="CV449" s="97"/>
      <c r="CW449" s="97"/>
      <c r="CX449" s="97"/>
      <c r="CY449" s="97"/>
      <c r="CZ449" s="97"/>
      <c r="DA449" s="97"/>
      <c r="DB449" s="97"/>
      <c r="DC449" s="97"/>
      <c r="DD449" s="97"/>
      <c r="DE449" s="97"/>
      <c r="DF449" s="97"/>
      <c r="DG449" s="97"/>
      <c r="DH449" s="97"/>
      <c r="DI449" s="97"/>
      <c r="DJ449" s="97"/>
      <c r="DK449" s="97"/>
      <c r="DL449" s="97"/>
      <c r="DM449" s="97"/>
      <c r="DN449" s="97"/>
      <c r="DO449" s="97"/>
      <c r="DP449" s="97"/>
      <c r="DQ449" s="97"/>
      <c r="DR449" s="97"/>
      <c r="DS449" s="97"/>
      <c r="DT449" s="97"/>
      <c r="DU449" s="97"/>
      <c r="DV449" s="97"/>
      <c r="DW449" s="97"/>
      <c r="DX449" s="97"/>
      <c r="DY449" s="97"/>
      <c r="DZ449" s="97"/>
      <c r="EA449" s="97"/>
      <c r="EB449" s="97"/>
      <c r="EC449" s="97"/>
      <c r="ED449" s="97"/>
      <c r="EE449" s="97"/>
      <c r="EF449" s="97"/>
      <c r="EG449" s="97"/>
      <c r="EH449" s="97"/>
      <c r="EI449" s="97"/>
      <c r="EJ449" s="97"/>
      <c r="EK449" s="97"/>
      <c r="EL449" s="97"/>
      <c r="EM449" s="97"/>
      <c r="EN449" s="97"/>
      <c r="EO449" s="97"/>
      <c r="EP449" s="97"/>
      <c r="EQ449" s="97"/>
      <c r="ER449" s="97"/>
      <c r="ES449" s="97"/>
      <c r="ET449" s="97"/>
      <c r="EU449" s="97"/>
      <c r="EV449" s="97"/>
      <c r="EW449" s="97"/>
      <c r="EX449" s="97"/>
      <c r="EY449" s="97"/>
      <c r="EZ449" s="97"/>
      <c r="FA449" s="97"/>
      <c r="FB449" s="97"/>
      <c r="FC449" s="97"/>
      <c r="FD449" s="97"/>
      <c r="FE449" s="97"/>
      <c r="FF449" s="97"/>
      <c r="FG449" s="97"/>
      <c r="FH449" s="97"/>
      <c r="FI449" s="97"/>
      <c r="FJ449" s="97"/>
      <c r="FK449" s="97"/>
      <c r="FL449" s="97"/>
      <c r="FM449" s="97"/>
      <c r="FN449" s="97"/>
      <c r="FO449" s="97"/>
      <c r="FP449" s="97"/>
      <c r="FQ449" s="97"/>
      <c r="FR449" s="97"/>
      <c r="FS449" s="97"/>
      <c r="FT449" s="97"/>
      <c r="FU449" s="97"/>
      <c r="FV449" s="97"/>
      <c r="FW449" s="97"/>
      <c r="FX449" s="97"/>
      <c r="FY449" s="97"/>
      <c r="FZ449" s="97"/>
      <c r="GA449" s="97"/>
      <c r="GB449" s="97"/>
      <c r="GC449" s="97"/>
      <c r="GD449" s="97"/>
      <c r="GE449" s="97"/>
      <c r="GF449" s="97"/>
      <c r="GG449" s="97"/>
      <c r="GH449" s="97"/>
      <c r="GI449" s="97"/>
      <c r="GJ449" s="97"/>
      <c r="GK449" s="97"/>
      <c r="GL449" s="97"/>
    </row>
    <row r="450" spans="1:194" s="116" customFormat="1" x14ac:dyDescent="0.25">
      <c r="A450" s="143" t="s">
        <v>452</v>
      </c>
      <c r="B450" s="97"/>
      <c r="C450" s="97"/>
      <c r="D450" s="9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97"/>
      <c r="BO450" s="97"/>
      <c r="BP450" s="97"/>
      <c r="BQ450" s="97"/>
      <c r="BR450" s="97"/>
      <c r="BS450" s="97"/>
      <c r="BT450" s="97"/>
      <c r="BU450" s="97"/>
      <c r="BV450" s="97"/>
      <c r="BW450" s="97"/>
      <c r="BX450" s="97"/>
      <c r="BY450" s="97"/>
      <c r="BZ450" s="97"/>
      <c r="CA450" s="97"/>
      <c r="CB450" s="97"/>
      <c r="CC450" s="97"/>
      <c r="CD450" s="97"/>
      <c r="CE450" s="97"/>
      <c r="CF450" s="97"/>
      <c r="CG450" s="97"/>
      <c r="CH450" s="97"/>
      <c r="CI450" s="97"/>
      <c r="CJ450" s="97"/>
      <c r="CK450" s="97"/>
      <c r="CL450" s="97"/>
      <c r="CM450" s="97"/>
      <c r="CN450" s="97"/>
      <c r="CO450" s="97"/>
      <c r="CP450" s="97"/>
      <c r="CQ450" s="97"/>
      <c r="CR450" s="97"/>
      <c r="CS450" s="97"/>
      <c r="CT450" s="97"/>
      <c r="CU450" s="97"/>
      <c r="CV450" s="97"/>
      <c r="CW450" s="97"/>
      <c r="CX450" s="97"/>
      <c r="CY450" s="97"/>
      <c r="CZ450" s="97"/>
      <c r="DA450" s="97"/>
      <c r="DB450" s="97"/>
      <c r="DC450" s="97"/>
      <c r="DD450" s="97"/>
      <c r="DE450" s="97"/>
      <c r="DF450" s="97"/>
      <c r="DG450" s="97"/>
      <c r="DH450" s="97"/>
      <c r="DI450" s="97"/>
      <c r="DJ450" s="97"/>
      <c r="DK450" s="97"/>
      <c r="DL450" s="97"/>
      <c r="DM450" s="97"/>
      <c r="DN450" s="97"/>
      <c r="DO450" s="97"/>
      <c r="DP450" s="97"/>
      <c r="DQ450" s="97"/>
      <c r="DR450" s="97"/>
      <c r="DS450" s="97"/>
      <c r="DT450" s="97"/>
      <c r="DU450" s="97"/>
      <c r="DV450" s="97"/>
      <c r="DW450" s="97"/>
      <c r="DX450" s="97"/>
      <c r="DY450" s="97"/>
      <c r="DZ450" s="97"/>
      <c r="EA450" s="97"/>
      <c r="EB450" s="97"/>
      <c r="EC450" s="97"/>
      <c r="ED450" s="97"/>
      <c r="EE450" s="97"/>
      <c r="EF450" s="97"/>
      <c r="EG450" s="97"/>
      <c r="EH450" s="97"/>
      <c r="EI450" s="97"/>
      <c r="EJ450" s="97"/>
      <c r="EK450" s="97"/>
      <c r="EL450" s="97"/>
      <c r="EM450" s="97"/>
      <c r="EN450" s="97"/>
      <c r="EO450" s="97"/>
      <c r="EP450" s="97"/>
      <c r="EQ450" s="97"/>
      <c r="ER450" s="97"/>
      <c r="ES450" s="97"/>
      <c r="ET450" s="97"/>
      <c r="EU450" s="97"/>
      <c r="EV450" s="97"/>
      <c r="EW450" s="97"/>
      <c r="EX450" s="97"/>
      <c r="EY450" s="97"/>
      <c r="EZ450" s="97"/>
      <c r="FA450" s="97"/>
      <c r="FB450" s="97"/>
      <c r="FC450" s="97"/>
      <c r="FD450" s="97"/>
      <c r="FE450" s="97"/>
      <c r="FF450" s="97"/>
      <c r="FG450" s="97"/>
      <c r="FH450" s="97"/>
      <c r="FI450" s="97"/>
      <c r="FJ450" s="97"/>
      <c r="FK450" s="97"/>
      <c r="FL450" s="97"/>
      <c r="FM450" s="97"/>
      <c r="FN450" s="97"/>
      <c r="FO450" s="97"/>
      <c r="FP450" s="97"/>
      <c r="FQ450" s="97"/>
      <c r="FR450" s="97"/>
      <c r="FS450" s="97"/>
      <c r="FT450" s="97"/>
      <c r="FU450" s="97"/>
      <c r="FV450" s="97"/>
      <c r="FW450" s="97"/>
      <c r="FX450" s="97"/>
      <c r="FY450" s="97"/>
      <c r="FZ450" s="97"/>
      <c r="GA450" s="97"/>
      <c r="GB450" s="97"/>
      <c r="GC450" s="97"/>
      <c r="GD450" s="97"/>
      <c r="GE450" s="97"/>
      <c r="GF450" s="97"/>
      <c r="GG450" s="97"/>
      <c r="GH450" s="97"/>
      <c r="GI450" s="97"/>
      <c r="GJ450" s="97"/>
      <c r="GK450" s="97"/>
      <c r="GL450" s="97"/>
    </row>
    <row r="451" spans="1:194" s="146" customFormat="1" x14ac:dyDescent="0.25">
      <c r="A451" s="144" t="s">
        <v>453</v>
      </c>
      <c r="B451" s="145"/>
      <c r="C451" s="145"/>
      <c r="D451" s="145"/>
      <c r="E451" s="145"/>
      <c r="F451" s="145"/>
      <c r="G451" s="145"/>
      <c r="H451" s="145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45"/>
      <c r="AF451" s="145"/>
      <c r="AG451" s="145"/>
      <c r="AH451" s="145"/>
      <c r="AI451" s="145"/>
      <c r="AJ451" s="145"/>
      <c r="AK451" s="145"/>
      <c r="AL451" s="145"/>
      <c r="AM451" s="145"/>
      <c r="AN451" s="145"/>
      <c r="AO451" s="145"/>
      <c r="AP451" s="145"/>
      <c r="AQ451" s="145"/>
      <c r="AR451" s="145"/>
      <c r="AS451" s="145"/>
      <c r="AT451" s="145"/>
      <c r="AU451" s="145"/>
      <c r="AV451" s="145"/>
      <c r="AW451" s="145"/>
      <c r="AX451" s="145"/>
      <c r="AY451" s="145"/>
      <c r="AZ451" s="145"/>
      <c r="BA451" s="145"/>
      <c r="BB451" s="145"/>
      <c r="BC451" s="145"/>
      <c r="BD451" s="145"/>
      <c r="BE451" s="145"/>
      <c r="BF451" s="145"/>
      <c r="BG451" s="145"/>
      <c r="BH451" s="145"/>
      <c r="BI451" s="145"/>
      <c r="BJ451" s="145"/>
      <c r="BK451" s="145"/>
      <c r="BL451" s="145"/>
      <c r="BM451" s="145"/>
      <c r="BN451" s="145"/>
      <c r="BO451" s="145"/>
      <c r="BP451" s="145"/>
      <c r="BQ451" s="145"/>
      <c r="BR451" s="145"/>
      <c r="BS451" s="145"/>
      <c r="BT451" s="145"/>
      <c r="BU451" s="145"/>
      <c r="BV451" s="145"/>
      <c r="BW451" s="145"/>
      <c r="BX451" s="145"/>
      <c r="BY451" s="145"/>
      <c r="BZ451" s="145"/>
      <c r="CA451" s="145"/>
      <c r="CB451" s="145"/>
      <c r="CC451" s="145"/>
      <c r="CD451" s="145"/>
      <c r="CE451" s="145"/>
      <c r="CF451" s="145"/>
      <c r="CG451" s="145"/>
      <c r="CH451" s="145"/>
      <c r="CI451" s="145"/>
      <c r="CJ451" s="145"/>
      <c r="CK451" s="145"/>
      <c r="CL451" s="145"/>
      <c r="CM451" s="145"/>
      <c r="CN451" s="145"/>
      <c r="CO451" s="145"/>
      <c r="CP451" s="145"/>
      <c r="CQ451" s="145"/>
      <c r="CR451" s="145"/>
      <c r="CS451" s="145"/>
      <c r="CT451" s="145"/>
      <c r="CU451" s="145"/>
      <c r="CV451" s="145"/>
      <c r="CW451" s="145"/>
      <c r="CX451" s="145"/>
      <c r="CY451" s="145"/>
      <c r="CZ451" s="145"/>
      <c r="DA451" s="145"/>
      <c r="DB451" s="145"/>
      <c r="DC451" s="145"/>
      <c r="DD451" s="145"/>
      <c r="DE451" s="145"/>
      <c r="DF451" s="145"/>
      <c r="DG451" s="145"/>
      <c r="DH451" s="145"/>
      <c r="DI451" s="145"/>
      <c r="DJ451" s="145"/>
      <c r="DK451" s="145"/>
      <c r="DL451" s="145"/>
      <c r="DM451" s="145"/>
      <c r="DN451" s="145"/>
      <c r="DO451" s="145"/>
      <c r="DP451" s="145"/>
      <c r="DQ451" s="145"/>
      <c r="DR451" s="145"/>
      <c r="DS451" s="145"/>
      <c r="DT451" s="145"/>
      <c r="DU451" s="145"/>
      <c r="DV451" s="145"/>
      <c r="DW451" s="145"/>
      <c r="DX451" s="145"/>
      <c r="DY451" s="145"/>
      <c r="DZ451" s="145"/>
      <c r="EA451" s="145"/>
      <c r="EB451" s="145"/>
      <c r="EC451" s="145"/>
      <c r="ED451" s="145"/>
      <c r="EE451" s="145"/>
      <c r="EF451" s="145"/>
      <c r="EG451" s="145"/>
      <c r="EH451" s="145"/>
      <c r="EI451" s="145"/>
      <c r="EJ451" s="145"/>
      <c r="EK451" s="145"/>
      <c r="EL451" s="145"/>
      <c r="EM451" s="145"/>
      <c r="EN451" s="145"/>
      <c r="EO451" s="145"/>
      <c r="EP451" s="145"/>
      <c r="EQ451" s="145"/>
      <c r="ER451" s="145"/>
      <c r="ES451" s="145"/>
      <c r="ET451" s="145"/>
      <c r="EU451" s="145"/>
      <c r="EV451" s="145"/>
      <c r="EW451" s="145"/>
      <c r="EX451" s="145"/>
      <c r="EY451" s="145"/>
      <c r="EZ451" s="145"/>
      <c r="FA451" s="145"/>
      <c r="FB451" s="145"/>
      <c r="FC451" s="145"/>
      <c r="FD451" s="145"/>
      <c r="FE451" s="145"/>
      <c r="FF451" s="145"/>
      <c r="FG451" s="145"/>
      <c r="FH451" s="145"/>
      <c r="FI451" s="145"/>
      <c r="FJ451" s="145"/>
      <c r="FK451" s="145"/>
      <c r="FL451" s="145"/>
      <c r="FM451" s="145"/>
      <c r="FN451" s="145"/>
      <c r="FO451" s="145"/>
      <c r="FP451" s="145"/>
      <c r="FQ451" s="145"/>
      <c r="FR451" s="145"/>
      <c r="FS451" s="145"/>
      <c r="FT451" s="145"/>
      <c r="FU451" s="145"/>
      <c r="FV451" s="145"/>
      <c r="FW451" s="145"/>
      <c r="FX451" s="145"/>
      <c r="FY451" s="145"/>
      <c r="FZ451" s="145"/>
      <c r="GA451" s="145"/>
      <c r="GB451" s="145"/>
      <c r="GC451" s="145"/>
      <c r="GD451" s="145"/>
      <c r="GE451" s="145"/>
      <c r="GF451" s="145"/>
      <c r="GG451" s="145"/>
      <c r="GH451" s="145"/>
      <c r="GI451" s="145"/>
      <c r="GJ451" s="145"/>
      <c r="GK451" s="145"/>
      <c r="GL451" s="145"/>
    </row>
    <row r="452" spans="1:194" s="116" customFormat="1" x14ac:dyDescent="0.25">
      <c r="A452" s="147"/>
      <c r="B452" s="97"/>
      <c r="C452" s="97"/>
      <c r="D452" s="97"/>
      <c r="E452" s="97"/>
      <c r="F452" s="97"/>
      <c r="G452" s="97"/>
      <c r="H452" s="97"/>
      <c r="I452" s="97"/>
      <c r="J452" s="97"/>
      <c r="K452" s="97"/>
      <c r="L452" s="97"/>
      <c r="M452" s="97"/>
      <c r="N452" s="97"/>
      <c r="O452" s="97"/>
      <c r="P452" s="97"/>
      <c r="Q452" s="97"/>
      <c r="R452" s="97"/>
      <c r="S452" s="97"/>
      <c r="T452" s="97"/>
      <c r="U452" s="97"/>
      <c r="V452" s="97"/>
      <c r="W452" s="97"/>
      <c r="X452" s="97"/>
      <c r="Y452" s="97"/>
      <c r="Z452" s="97"/>
      <c r="AA452" s="97"/>
      <c r="AB452" s="97"/>
      <c r="AC452" s="97"/>
      <c r="AD452" s="97"/>
      <c r="AE452" s="97"/>
      <c r="AF452" s="97"/>
      <c r="AG452" s="97"/>
      <c r="AH452" s="97"/>
      <c r="AI452" s="97"/>
      <c r="AJ452" s="97"/>
      <c r="AK452" s="97"/>
      <c r="AL452" s="97"/>
      <c r="AM452" s="97"/>
      <c r="AN452" s="97"/>
      <c r="AO452" s="97"/>
      <c r="AP452" s="97"/>
      <c r="AQ452" s="97"/>
      <c r="AR452" s="97"/>
      <c r="AS452" s="97"/>
      <c r="AT452" s="97"/>
      <c r="AU452" s="97"/>
      <c r="AV452" s="97"/>
      <c r="AW452" s="97"/>
      <c r="AX452" s="97"/>
      <c r="AY452" s="97"/>
      <c r="AZ452" s="97"/>
      <c r="BA452" s="97"/>
      <c r="BB452" s="97"/>
      <c r="BC452" s="97"/>
      <c r="BD452" s="97"/>
      <c r="BE452" s="97"/>
      <c r="BF452" s="97"/>
      <c r="BG452" s="97"/>
      <c r="BH452" s="97"/>
      <c r="BI452" s="97"/>
      <c r="BJ452" s="97"/>
      <c r="BK452" s="97"/>
      <c r="BL452" s="97"/>
      <c r="BM452" s="97"/>
      <c r="BN452" s="97"/>
      <c r="BO452" s="97"/>
      <c r="BP452" s="97"/>
      <c r="BQ452" s="97"/>
      <c r="BR452" s="97"/>
      <c r="BS452" s="97"/>
      <c r="BT452" s="97"/>
      <c r="BU452" s="97"/>
      <c r="BV452" s="97"/>
      <c r="BW452" s="97"/>
      <c r="BX452" s="97"/>
      <c r="BY452" s="97"/>
      <c r="BZ452" s="97"/>
      <c r="CA452" s="97"/>
      <c r="CB452" s="97"/>
      <c r="CC452" s="97"/>
      <c r="CD452" s="97"/>
      <c r="CE452" s="97"/>
      <c r="CF452" s="97"/>
      <c r="CG452" s="97"/>
      <c r="CH452" s="97"/>
      <c r="CI452" s="97"/>
      <c r="CJ452" s="97"/>
      <c r="CK452" s="97"/>
      <c r="CL452" s="97"/>
      <c r="CM452" s="97"/>
      <c r="CN452" s="97"/>
      <c r="CO452" s="97"/>
      <c r="CP452" s="97"/>
      <c r="CQ452" s="97"/>
      <c r="CR452" s="97"/>
      <c r="CS452" s="97"/>
      <c r="CT452" s="97"/>
      <c r="CU452" s="97"/>
      <c r="CV452" s="97"/>
      <c r="CW452" s="97"/>
      <c r="CX452" s="97"/>
      <c r="CY452" s="97"/>
      <c r="CZ452" s="97"/>
      <c r="DA452" s="97"/>
      <c r="DB452" s="97"/>
      <c r="DC452" s="97"/>
      <c r="DD452" s="97"/>
      <c r="DE452" s="97"/>
      <c r="DF452" s="97"/>
      <c r="DG452" s="97"/>
      <c r="DH452" s="97"/>
      <c r="DI452" s="97"/>
      <c r="DJ452" s="97"/>
      <c r="DK452" s="97"/>
      <c r="DL452" s="97"/>
      <c r="DM452" s="97"/>
      <c r="DN452" s="97"/>
      <c r="DO452" s="97"/>
      <c r="DP452" s="97"/>
      <c r="DQ452" s="97"/>
      <c r="DR452" s="97"/>
      <c r="DS452" s="97"/>
      <c r="DT452" s="97"/>
      <c r="DU452" s="97"/>
      <c r="DV452" s="97"/>
      <c r="DW452" s="97"/>
      <c r="DX452" s="97"/>
      <c r="DY452" s="97"/>
      <c r="DZ452" s="97"/>
      <c r="EA452" s="97"/>
      <c r="EB452" s="97"/>
      <c r="EC452" s="97"/>
      <c r="ED452" s="97"/>
      <c r="EE452" s="97"/>
      <c r="EF452" s="97"/>
      <c r="EG452" s="97"/>
      <c r="EH452" s="97"/>
      <c r="EI452" s="97"/>
      <c r="EJ452" s="97"/>
      <c r="EK452" s="97"/>
      <c r="EL452" s="97"/>
      <c r="EM452" s="97"/>
      <c r="EN452" s="97"/>
      <c r="EO452" s="97"/>
      <c r="EP452" s="97"/>
      <c r="EQ452" s="97"/>
      <c r="ER452" s="97"/>
      <c r="ES452" s="97"/>
      <c r="ET452" s="97"/>
      <c r="EU452" s="97"/>
      <c r="EV452" s="97"/>
      <c r="EW452" s="97"/>
      <c r="EX452" s="97"/>
      <c r="EY452" s="97"/>
      <c r="EZ452" s="97"/>
      <c r="FA452" s="97"/>
      <c r="FB452" s="97"/>
      <c r="FC452" s="97"/>
      <c r="FD452" s="97"/>
      <c r="FE452" s="97"/>
      <c r="FF452" s="97"/>
      <c r="FG452" s="97"/>
      <c r="FH452" s="97"/>
      <c r="FI452" s="97"/>
      <c r="FJ452" s="97"/>
      <c r="FK452" s="97"/>
      <c r="FL452" s="97"/>
      <c r="FM452" s="97"/>
      <c r="FN452" s="97"/>
      <c r="FO452" s="97"/>
      <c r="FP452" s="97"/>
      <c r="FQ452" s="97"/>
      <c r="FR452" s="97"/>
      <c r="FS452" s="97"/>
      <c r="FT452" s="97"/>
      <c r="FU452" s="97"/>
      <c r="FV452" s="97"/>
      <c r="FW452" s="97"/>
      <c r="FX452" s="97"/>
      <c r="FY452" s="97"/>
      <c r="FZ452" s="97"/>
      <c r="GA452" s="97"/>
      <c r="GB452" s="97"/>
      <c r="GC452" s="97"/>
      <c r="GD452" s="97"/>
      <c r="GE452" s="97"/>
      <c r="GF452" s="97"/>
      <c r="GG452" s="97"/>
      <c r="GH452" s="97"/>
      <c r="GI452" s="97"/>
      <c r="GJ452" s="97"/>
      <c r="GK452" s="97"/>
      <c r="GL452" s="97"/>
    </row>
    <row r="453" spans="1:194" s="116" customFormat="1" x14ac:dyDescent="0.25">
      <c r="A453" s="140" t="s">
        <v>105</v>
      </c>
      <c r="B453" s="97"/>
      <c r="C453" s="97"/>
      <c r="D453" s="97"/>
      <c r="E453" s="97"/>
      <c r="F453" s="97"/>
      <c r="G453" s="97"/>
      <c r="H453" s="97"/>
      <c r="I453" s="97"/>
      <c r="J453" s="97"/>
      <c r="K453" s="97"/>
      <c r="L453" s="97"/>
      <c r="M453" s="97"/>
      <c r="N453" s="97"/>
      <c r="O453" s="97"/>
      <c r="P453" s="97"/>
      <c r="Q453" s="97"/>
      <c r="R453" s="97"/>
      <c r="S453" s="97"/>
      <c r="T453" s="97"/>
      <c r="U453" s="97"/>
      <c r="V453" s="97"/>
      <c r="W453" s="97"/>
      <c r="X453" s="97"/>
      <c r="Y453" s="97"/>
      <c r="Z453" s="97"/>
      <c r="AA453" s="97"/>
      <c r="AB453" s="97"/>
      <c r="AC453" s="97"/>
      <c r="AD453" s="97"/>
      <c r="AE453" s="97"/>
      <c r="AF453" s="97"/>
      <c r="AG453" s="97"/>
      <c r="AH453" s="97"/>
      <c r="AI453" s="97"/>
      <c r="AJ453" s="97"/>
      <c r="AK453" s="97"/>
      <c r="AL453" s="97"/>
      <c r="AM453" s="97"/>
      <c r="AN453" s="97"/>
      <c r="AO453" s="97"/>
      <c r="AP453" s="97"/>
      <c r="AQ453" s="97"/>
      <c r="AR453" s="97"/>
      <c r="AS453" s="97"/>
      <c r="AT453" s="97"/>
      <c r="AU453" s="97"/>
      <c r="AV453" s="97"/>
      <c r="AW453" s="97"/>
      <c r="AX453" s="97"/>
      <c r="AY453" s="97"/>
      <c r="AZ453" s="97"/>
      <c r="BA453" s="97"/>
      <c r="BB453" s="97"/>
      <c r="BC453" s="97"/>
      <c r="BD453" s="97"/>
      <c r="BE453" s="97"/>
      <c r="BF453" s="97"/>
      <c r="BG453" s="97"/>
      <c r="BH453" s="97"/>
      <c r="BI453" s="97"/>
      <c r="BJ453" s="97"/>
      <c r="BK453" s="97"/>
      <c r="BL453" s="97"/>
      <c r="BM453" s="97"/>
      <c r="BN453" s="97"/>
      <c r="BO453" s="97"/>
      <c r="BP453" s="97"/>
      <c r="BQ453" s="97"/>
      <c r="BR453" s="97"/>
      <c r="BS453" s="97"/>
      <c r="BT453" s="97"/>
      <c r="BU453" s="97"/>
      <c r="BV453" s="97"/>
      <c r="BW453" s="97"/>
      <c r="BX453" s="97"/>
      <c r="BY453" s="97"/>
      <c r="BZ453" s="97"/>
      <c r="CA453" s="97"/>
      <c r="CB453" s="97"/>
      <c r="CC453" s="97"/>
      <c r="CD453" s="97"/>
      <c r="CE453" s="97"/>
      <c r="CF453" s="97"/>
      <c r="CG453" s="97"/>
      <c r="CH453" s="97"/>
      <c r="CI453" s="97"/>
      <c r="CJ453" s="97"/>
      <c r="CK453" s="97"/>
      <c r="CL453" s="97"/>
      <c r="CM453" s="97"/>
      <c r="CN453" s="97"/>
      <c r="CO453" s="97"/>
      <c r="CP453" s="97"/>
      <c r="CQ453" s="97"/>
      <c r="CR453" s="97"/>
      <c r="CS453" s="97"/>
      <c r="CT453" s="97"/>
      <c r="CU453" s="97"/>
      <c r="CV453" s="97"/>
      <c r="CW453" s="97"/>
      <c r="CX453" s="97"/>
      <c r="CY453" s="97"/>
      <c r="CZ453" s="97"/>
      <c r="DA453" s="97"/>
      <c r="DB453" s="97"/>
      <c r="DC453" s="97"/>
      <c r="DD453" s="97"/>
      <c r="DE453" s="97"/>
      <c r="DF453" s="97"/>
      <c r="DG453" s="97"/>
      <c r="DH453" s="97"/>
      <c r="DI453" s="97"/>
      <c r="DJ453" s="97"/>
      <c r="DK453" s="97"/>
      <c r="DL453" s="97"/>
      <c r="DM453" s="97"/>
      <c r="DN453" s="97"/>
      <c r="DO453" s="97"/>
      <c r="DP453" s="97"/>
      <c r="DQ453" s="97"/>
      <c r="DR453" s="97"/>
      <c r="DS453" s="97"/>
      <c r="DT453" s="97"/>
      <c r="DU453" s="97"/>
      <c r="DV453" s="97"/>
      <c r="DW453" s="97"/>
      <c r="DX453" s="97"/>
      <c r="DY453" s="97"/>
      <c r="DZ453" s="97"/>
      <c r="EA453" s="97"/>
      <c r="EB453" s="97"/>
      <c r="EC453" s="97"/>
      <c r="ED453" s="97"/>
      <c r="EE453" s="97"/>
      <c r="EF453" s="97"/>
      <c r="EG453" s="97"/>
      <c r="EH453" s="97"/>
      <c r="EI453" s="97"/>
      <c r="EJ453" s="97"/>
      <c r="EK453" s="97"/>
      <c r="EL453" s="97"/>
      <c r="EM453" s="97"/>
      <c r="EN453" s="97"/>
      <c r="EO453" s="97"/>
      <c r="EP453" s="97"/>
      <c r="EQ453" s="97"/>
      <c r="ER453" s="97"/>
      <c r="ES453" s="97"/>
      <c r="ET453" s="97"/>
      <c r="EU453" s="97"/>
      <c r="EV453" s="97"/>
      <c r="EW453" s="97"/>
      <c r="EX453" s="97"/>
      <c r="EY453" s="97"/>
      <c r="EZ453" s="97"/>
      <c r="FA453" s="97"/>
      <c r="FB453" s="97"/>
      <c r="FC453" s="97"/>
      <c r="FD453" s="97"/>
      <c r="FE453" s="97"/>
      <c r="FF453" s="97"/>
      <c r="FG453" s="97"/>
      <c r="FH453" s="97"/>
      <c r="FI453" s="97"/>
      <c r="FJ453" s="97"/>
      <c r="FK453" s="97"/>
      <c r="FL453" s="97"/>
      <c r="FM453" s="97"/>
      <c r="FN453" s="97"/>
      <c r="FO453" s="97"/>
      <c r="FP453" s="97"/>
      <c r="FQ453" s="97"/>
      <c r="FR453" s="97"/>
      <c r="FS453" s="97"/>
      <c r="FT453" s="97"/>
      <c r="FU453" s="97"/>
      <c r="FV453" s="97"/>
      <c r="FW453" s="97"/>
      <c r="FX453" s="97"/>
      <c r="FY453" s="97"/>
      <c r="FZ453" s="97"/>
      <c r="GA453" s="97"/>
      <c r="GB453" s="97"/>
      <c r="GC453" s="97"/>
      <c r="GD453" s="97"/>
      <c r="GE453" s="97"/>
      <c r="GF453" s="97"/>
      <c r="GG453" s="97"/>
      <c r="GH453" s="97"/>
      <c r="GI453" s="97"/>
      <c r="GJ453" s="97"/>
      <c r="GK453" s="97"/>
      <c r="GL453" s="97"/>
    </row>
    <row r="454" spans="1:194" s="116" customFormat="1" x14ac:dyDescent="0.25">
      <c r="A454" s="140" t="s">
        <v>454</v>
      </c>
      <c r="B454" s="97"/>
      <c r="C454" s="97"/>
      <c r="D454" s="9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97"/>
      <c r="BO454" s="97"/>
      <c r="BP454" s="97"/>
      <c r="BQ454" s="97"/>
      <c r="BR454" s="97"/>
      <c r="BS454" s="97"/>
      <c r="BT454" s="97"/>
      <c r="BU454" s="97"/>
      <c r="BV454" s="97"/>
      <c r="BW454" s="97"/>
      <c r="BX454" s="97"/>
      <c r="BY454" s="97"/>
      <c r="BZ454" s="97"/>
      <c r="CA454" s="97"/>
      <c r="CB454" s="97"/>
      <c r="CC454" s="97"/>
      <c r="CD454" s="97"/>
      <c r="CE454" s="97"/>
      <c r="CF454" s="97"/>
      <c r="CG454" s="97"/>
      <c r="CH454" s="97"/>
      <c r="CI454" s="97"/>
      <c r="CJ454" s="97"/>
      <c r="CK454" s="97"/>
      <c r="CL454" s="97"/>
      <c r="CM454" s="97"/>
      <c r="CN454" s="97"/>
      <c r="CO454" s="97"/>
      <c r="CP454" s="97"/>
      <c r="CQ454" s="97"/>
      <c r="CR454" s="97"/>
      <c r="CS454" s="97"/>
      <c r="CT454" s="97"/>
      <c r="CU454" s="97"/>
      <c r="CV454" s="97"/>
      <c r="CW454" s="97"/>
      <c r="CX454" s="97"/>
      <c r="CY454" s="97"/>
      <c r="CZ454" s="97"/>
      <c r="DA454" s="97"/>
      <c r="DB454" s="97"/>
      <c r="DC454" s="97"/>
      <c r="DD454" s="97"/>
      <c r="DE454" s="97"/>
      <c r="DF454" s="97"/>
      <c r="DG454" s="97"/>
      <c r="DH454" s="97"/>
      <c r="DI454" s="97"/>
      <c r="DJ454" s="97"/>
      <c r="DK454" s="97"/>
      <c r="DL454" s="97"/>
      <c r="DM454" s="97"/>
      <c r="DN454" s="97"/>
      <c r="DO454" s="97"/>
      <c r="DP454" s="97"/>
      <c r="DQ454" s="97"/>
      <c r="DR454" s="97"/>
      <c r="DS454" s="97"/>
      <c r="DT454" s="97"/>
      <c r="DU454" s="97"/>
      <c r="DV454" s="97"/>
      <c r="DW454" s="97"/>
      <c r="DX454" s="97"/>
      <c r="DY454" s="97"/>
      <c r="DZ454" s="97"/>
      <c r="EA454" s="97"/>
      <c r="EB454" s="97"/>
      <c r="EC454" s="97"/>
      <c r="ED454" s="97"/>
      <c r="EE454" s="97"/>
      <c r="EF454" s="97"/>
      <c r="EG454" s="97"/>
      <c r="EH454" s="97"/>
      <c r="EI454" s="97"/>
      <c r="EJ454" s="97"/>
      <c r="EK454" s="97"/>
      <c r="EL454" s="97"/>
      <c r="EM454" s="97"/>
      <c r="EN454" s="97"/>
      <c r="EO454" s="97"/>
      <c r="EP454" s="97"/>
      <c r="EQ454" s="97"/>
      <c r="ER454" s="97"/>
      <c r="ES454" s="97"/>
      <c r="ET454" s="97"/>
      <c r="EU454" s="97"/>
      <c r="EV454" s="97"/>
      <c r="EW454" s="97"/>
      <c r="EX454" s="97"/>
      <c r="EY454" s="97"/>
      <c r="EZ454" s="97"/>
      <c r="FA454" s="97"/>
      <c r="FB454" s="97"/>
      <c r="FC454" s="97"/>
      <c r="FD454" s="97"/>
      <c r="FE454" s="97"/>
      <c r="FF454" s="97"/>
      <c r="FG454" s="97"/>
      <c r="FH454" s="97"/>
      <c r="FI454" s="97"/>
      <c r="FJ454" s="97"/>
      <c r="FK454" s="97"/>
      <c r="FL454" s="97"/>
      <c r="FM454" s="97"/>
      <c r="FN454" s="97"/>
      <c r="FO454" s="97"/>
      <c r="FP454" s="97"/>
      <c r="FQ454" s="97"/>
      <c r="FR454" s="97"/>
      <c r="FS454" s="97"/>
      <c r="FT454" s="97"/>
      <c r="FU454" s="97"/>
      <c r="FV454" s="97"/>
      <c r="FW454" s="97"/>
      <c r="FX454" s="97"/>
      <c r="FY454" s="97"/>
      <c r="FZ454" s="97"/>
      <c r="GA454" s="97"/>
      <c r="GB454" s="97"/>
      <c r="GC454" s="97"/>
      <c r="GD454" s="97"/>
      <c r="GE454" s="97"/>
      <c r="GF454" s="97"/>
      <c r="GG454" s="97"/>
      <c r="GH454" s="97"/>
      <c r="GI454" s="97"/>
      <c r="GJ454" s="97"/>
      <c r="GK454" s="97"/>
      <c r="GL454" s="97"/>
    </row>
    <row r="455" spans="1:194" x14ac:dyDescent="0.25">
      <c r="A455" s="140" t="s">
        <v>455</v>
      </c>
    </row>
    <row r="456" spans="1:194" s="148" customFormat="1" x14ac:dyDescent="0.25">
      <c r="A456" s="96"/>
      <c r="B456" s="97"/>
      <c r="C456" s="97"/>
      <c r="D456" s="97"/>
      <c r="E456" s="97"/>
      <c r="F456" s="97"/>
      <c r="G456" s="97"/>
      <c r="H456" s="97"/>
      <c r="I456" s="97"/>
      <c r="J456" s="97"/>
      <c r="K456" s="97"/>
      <c r="L456" s="97"/>
      <c r="M456" s="97"/>
      <c r="N456" s="97"/>
      <c r="O456" s="97"/>
      <c r="P456" s="97"/>
      <c r="Q456" s="97"/>
      <c r="R456" s="97"/>
      <c r="S456" s="97"/>
      <c r="T456" s="97"/>
      <c r="U456" s="97"/>
      <c r="V456" s="97"/>
      <c r="W456" s="97"/>
      <c r="X456" s="97"/>
      <c r="Y456" s="97"/>
      <c r="Z456" s="97"/>
      <c r="AA456" s="97"/>
      <c r="AB456" s="97"/>
      <c r="AC456" s="97"/>
      <c r="AD456" s="97"/>
      <c r="AE456" s="97"/>
      <c r="AF456" s="97"/>
      <c r="AG456" s="97"/>
      <c r="AH456" s="97"/>
      <c r="AI456" s="97"/>
      <c r="AJ456" s="97"/>
      <c r="AK456" s="97"/>
      <c r="AL456" s="97"/>
      <c r="AM456" s="97"/>
      <c r="AN456" s="97"/>
      <c r="AO456" s="97"/>
      <c r="AP456" s="97"/>
      <c r="AQ456" s="97"/>
      <c r="AR456" s="97"/>
      <c r="AS456" s="97"/>
      <c r="AT456" s="97"/>
      <c r="AU456" s="97"/>
      <c r="AV456" s="97"/>
      <c r="AW456" s="97"/>
      <c r="AX456" s="97"/>
      <c r="AY456" s="97"/>
      <c r="AZ456" s="97"/>
      <c r="BA456" s="97"/>
      <c r="BB456" s="97"/>
      <c r="BC456" s="97"/>
      <c r="BD456" s="97"/>
      <c r="BE456" s="97"/>
      <c r="BF456" s="97"/>
      <c r="BG456" s="97"/>
      <c r="BH456" s="97"/>
      <c r="BI456" s="97"/>
      <c r="BJ456" s="97"/>
      <c r="BK456" s="97"/>
      <c r="BL456" s="97"/>
      <c r="BM456" s="97"/>
      <c r="BN456" s="97"/>
      <c r="BO456" s="97"/>
      <c r="BP456" s="97"/>
      <c r="BQ456" s="97"/>
      <c r="BR456" s="97"/>
      <c r="BS456" s="97"/>
      <c r="BT456" s="97"/>
      <c r="BU456" s="97"/>
      <c r="BV456" s="97"/>
      <c r="BW456" s="97"/>
      <c r="BX456" s="97"/>
      <c r="BY456" s="97"/>
      <c r="BZ456" s="97"/>
      <c r="CA456" s="97"/>
      <c r="CB456" s="97"/>
      <c r="CC456" s="97"/>
      <c r="CD456" s="97"/>
      <c r="CE456" s="97"/>
      <c r="CF456" s="97"/>
      <c r="CG456" s="97"/>
      <c r="CH456" s="97"/>
      <c r="CI456" s="97"/>
      <c r="CJ456" s="97"/>
      <c r="CK456" s="97"/>
      <c r="CL456" s="97"/>
      <c r="CM456" s="97"/>
      <c r="CN456" s="97"/>
      <c r="CO456" s="97"/>
      <c r="CP456" s="97"/>
      <c r="CQ456" s="97"/>
      <c r="CR456" s="97"/>
      <c r="CS456" s="97"/>
      <c r="CT456" s="97"/>
      <c r="CU456" s="97"/>
      <c r="CV456" s="97"/>
      <c r="CW456" s="97"/>
      <c r="CX456" s="97"/>
      <c r="CY456" s="97"/>
      <c r="CZ456" s="97"/>
      <c r="DA456" s="97"/>
      <c r="DB456" s="97"/>
      <c r="DC456" s="97"/>
      <c r="DD456" s="97"/>
      <c r="DE456" s="97"/>
      <c r="DF456" s="97"/>
      <c r="DG456" s="97"/>
      <c r="DH456" s="97"/>
      <c r="DI456" s="97"/>
      <c r="DJ456" s="97"/>
      <c r="DK456" s="97"/>
      <c r="DL456" s="97"/>
      <c r="DM456" s="97"/>
      <c r="DN456" s="97"/>
      <c r="DO456" s="97"/>
      <c r="DP456" s="97"/>
      <c r="DQ456" s="97"/>
      <c r="DR456" s="97"/>
      <c r="DS456" s="97"/>
      <c r="DT456" s="97"/>
      <c r="DU456" s="97"/>
      <c r="DV456" s="97"/>
      <c r="DW456" s="97"/>
      <c r="DX456" s="97"/>
      <c r="DY456" s="97"/>
      <c r="DZ456" s="97"/>
      <c r="EA456" s="97"/>
      <c r="EB456" s="97"/>
      <c r="EC456" s="97"/>
      <c r="ED456" s="97"/>
      <c r="EE456" s="97"/>
      <c r="EF456" s="97"/>
      <c r="EG456" s="97"/>
      <c r="EH456" s="97"/>
      <c r="EI456" s="97"/>
      <c r="EJ456" s="97"/>
      <c r="EK456" s="97"/>
      <c r="EL456" s="97"/>
      <c r="EM456" s="97"/>
      <c r="EN456" s="97"/>
      <c r="EO456" s="97"/>
      <c r="EP456" s="97"/>
      <c r="EQ456" s="97"/>
      <c r="ER456" s="97"/>
      <c r="ES456" s="97"/>
      <c r="ET456" s="97"/>
      <c r="EU456" s="97"/>
      <c r="EV456" s="97"/>
      <c r="EW456" s="97"/>
      <c r="EX456" s="97"/>
      <c r="EY456" s="97"/>
      <c r="EZ456" s="97"/>
      <c r="FA456" s="97"/>
      <c r="FB456" s="97"/>
      <c r="FC456" s="97"/>
      <c r="FD456" s="97"/>
      <c r="FE456" s="97"/>
      <c r="FF456" s="97"/>
      <c r="FG456" s="97"/>
      <c r="FH456" s="97"/>
      <c r="FI456" s="97"/>
      <c r="FJ456" s="97"/>
      <c r="FK456" s="97"/>
      <c r="FL456" s="97"/>
      <c r="FM456" s="97"/>
      <c r="FN456" s="97"/>
      <c r="FO456" s="97"/>
      <c r="FP456" s="97"/>
      <c r="FQ456" s="97"/>
      <c r="FR456" s="97"/>
      <c r="FS456" s="97"/>
      <c r="FT456" s="97"/>
      <c r="FU456" s="97"/>
      <c r="FV456" s="97"/>
      <c r="FW456" s="97"/>
      <c r="FX456" s="97"/>
      <c r="FY456" s="97"/>
      <c r="FZ456" s="97"/>
      <c r="GA456" s="97"/>
      <c r="GB456" s="97"/>
      <c r="GC456" s="97"/>
      <c r="GD456" s="97"/>
      <c r="GE456" s="97"/>
      <c r="GF456" s="97"/>
      <c r="GG456" s="97"/>
      <c r="GH456" s="97"/>
      <c r="GI456" s="97"/>
      <c r="GJ456" s="97"/>
      <c r="GK456" s="97"/>
      <c r="GL456" s="97"/>
    </row>
    <row r="457" spans="1:194" s="116" customFormat="1" x14ac:dyDescent="0.25">
      <c r="A457" s="147"/>
      <c r="B457" s="97"/>
      <c r="C457" s="97"/>
      <c r="D457" s="97"/>
      <c r="E457" s="97"/>
      <c r="F457" s="97"/>
      <c r="G457" s="97"/>
      <c r="H457" s="97"/>
      <c r="I457" s="97"/>
      <c r="J457" s="97"/>
      <c r="K457" s="97"/>
      <c r="L457" s="97"/>
      <c r="M457" s="97"/>
      <c r="N457" s="97"/>
      <c r="O457" s="97"/>
      <c r="P457" s="97"/>
      <c r="Q457" s="97"/>
      <c r="R457" s="97"/>
      <c r="S457" s="97"/>
      <c r="T457" s="97"/>
      <c r="U457" s="97"/>
      <c r="V457" s="97"/>
      <c r="W457" s="97"/>
      <c r="X457" s="97"/>
      <c r="Y457" s="97"/>
      <c r="Z457" s="97"/>
      <c r="AA457" s="97"/>
      <c r="AB457" s="97"/>
      <c r="AC457" s="97"/>
      <c r="AD457" s="97"/>
      <c r="AE457" s="97"/>
      <c r="AF457" s="97"/>
      <c r="AG457" s="97"/>
      <c r="AH457" s="97"/>
      <c r="AI457" s="97"/>
      <c r="AJ457" s="97"/>
      <c r="AK457" s="97"/>
      <c r="AL457" s="97"/>
      <c r="AM457" s="97"/>
      <c r="AN457" s="97"/>
      <c r="AO457" s="97"/>
      <c r="AP457" s="97"/>
      <c r="AQ457" s="97"/>
      <c r="AR457" s="97"/>
      <c r="AS457" s="97"/>
      <c r="AT457" s="97"/>
      <c r="AU457" s="97"/>
      <c r="AV457" s="97"/>
      <c r="AW457" s="97"/>
      <c r="AX457" s="97"/>
      <c r="AY457" s="97"/>
      <c r="AZ457" s="97"/>
      <c r="BA457" s="97"/>
      <c r="BB457" s="97"/>
      <c r="BC457" s="97"/>
      <c r="BD457" s="97"/>
      <c r="BE457" s="97"/>
      <c r="BF457" s="97"/>
      <c r="BG457" s="97"/>
      <c r="BH457" s="97"/>
      <c r="BI457" s="97"/>
      <c r="BJ457" s="97"/>
      <c r="BK457" s="97"/>
      <c r="BL457" s="97"/>
      <c r="BM457" s="97"/>
      <c r="BN457" s="97"/>
      <c r="BO457" s="97"/>
      <c r="BP457" s="97"/>
      <c r="BQ457" s="97"/>
      <c r="BR457" s="97"/>
      <c r="BS457" s="97"/>
      <c r="BT457" s="97"/>
      <c r="BU457" s="97"/>
      <c r="BV457" s="97"/>
      <c r="BW457" s="97"/>
      <c r="BX457" s="97"/>
      <c r="BY457" s="97"/>
      <c r="BZ457" s="97"/>
      <c r="CA457" s="97"/>
      <c r="CB457" s="97"/>
      <c r="CC457" s="97"/>
      <c r="CD457" s="97"/>
      <c r="CE457" s="97"/>
      <c r="CF457" s="97"/>
      <c r="CG457" s="97"/>
      <c r="CH457" s="97"/>
      <c r="CI457" s="97"/>
      <c r="CJ457" s="97"/>
      <c r="CK457" s="97"/>
      <c r="CL457" s="97"/>
      <c r="CM457" s="97"/>
      <c r="CN457" s="97"/>
      <c r="CO457" s="97"/>
      <c r="CP457" s="97"/>
      <c r="CQ457" s="97"/>
      <c r="CR457" s="97"/>
      <c r="CS457" s="97"/>
      <c r="CT457" s="97"/>
      <c r="CU457" s="97"/>
      <c r="CV457" s="97"/>
      <c r="CW457" s="97"/>
      <c r="CX457" s="97"/>
      <c r="CY457" s="97"/>
      <c r="CZ457" s="97"/>
      <c r="DA457" s="97"/>
      <c r="DB457" s="97"/>
      <c r="DC457" s="97"/>
      <c r="DD457" s="97"/>
      <c r="DE457" s="97"/>
      <c r="DF457" s="97"/>
      <c r="DG457" s="97"/>
      <c r="DH457" s="97"/>
      <c r="DI457" s="97"/>
      <c r="DJ457" s="97"/>
      <c r="DK457" s="97"/>
      <c r="DL457" s="97"/>
      <c r="DM457" s="97"/>
      <c r="DN457" s="97"/>
      <c r="DO457" s="97"/>
      <c r="DP457" s="97"/>
      <c r="DQ457" s="97"/>
      <c r="DR457" s="97"/>
      <c r="DS457" s="97"/>
      <c r="DT457" s="97"/>
      <c r="DU457" s="97"/>
      <c r="DV457" s="97"/>
      <c r="DW457" s="97"/>
      <c r="DX457" s="97"/>
      <c r="DY457" s="97"/>
      <c r="DZ457" s="97"/>
      <c r="EA457" s="97"/>
      <c r="EB457" s="97"/>
      <c r="EC457" s="97"/>
      <c r="ED457" s="97"/>
      <c r="EE457" s="97"/>
      <c r="EF457" s="97"/>
      <c r="EG457" s="97"/>
      <c r="EH457" s="97"/>
      <c r="EI457" s="97"/>
      <c r="EJ457" s="97"/>
      <c r="EK457" s="97"/>
      <c r="EL457" s="97"/>
      <c r="EM457" s="97"/>
      <c r="EN457" s="97"/>
      <c r="EO457" s="97"/>
      <c r="EP457" s="97"/>
      <c r="EQ457" s="97"/>
      <c r="ER457" s="97"/>
      <c r="ES457" s="97"/>
      <c r="ET457" s="97"/>
      <c r="EU457" s="97"/>
      <c r="EV457" s="97"/>
      <c r="EW457" s="97"/>
      <c r="EX457" s="97"/>
      <c r="EY457" s="97"/>
      <c r="EZ457" s="97"/>
      <c r="FA457" s="97"/>
      <c r="FB457" s="97"/>
      <c r="FC457" s="97"/>
      <c r="FD457" s="97"/>
      <c r="FE457" s="97"/>
      <c r="FF457" s="97"/>
      <c r="FG457" s="97"/>
      <c r="FH457" s="97"/>
      <c r="FI457" s="97"/>
      <c r="FJ457" s="97"/>
      <c r="FK457" s="97"/>
      <c r="FL457" s="97"/>
      <c r="FM457" s="97"/>
      <c r="FN457" s="97"/>
      <c r="FO457" s="97"/>
      <c r="FP457" s="97"/>
      <c r="FQ457" s="97"/>
      <c r="FR457" s="97"/>
      <c r="FS457" s="97"/>
      <c r="FT457" s="97"/>
      <c r="FU457" s="97"/>
      <c r="FV457" s="97"/>
      <c r="FW457" s="97"/>
      <c r="FX457" s="97"/>
      <c r="FY457" s="97"/>
      <c r="FZ457" s="97"/>
      <c r="GA457" s="97"/>
      <c r="GB457" s="97"/>
      <c r="GC457" s="97"/>
      <c r="GD457" s="97"/>
      <c r="GE457" s="97"/>
      <c r="GF457" s="97"/>
      <c r="GG457" s="97"/>
      <c r="GH457" s="97"/>
      <c r="GI457" s="97"/>
      <c r="GJ457" s="97"/>
      <c r="GK457" s="97"/>
      <c r="GL457" s="97"/>
    </row>
    <row r="458" spans="1:194" s="149" customFormat="1" x14ac:dyDescent="0.25">
      <c r="A458" s="96"/>
      <c r="B458" s="97"/>
      <c r="C458" s="97"/>
      <c r="D458" s="9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97"/>
      <c r="BO458" s="97"/>
      <c r="BP458" s="97"/>
      <c r="BQ458" s="97"/>
      <c r="BR458" s="97"/>
      <c r="BS458" s="97"/>
      <c r="BT458" s="97"/>
      <c r="BU458" s="97"/>
      <c r="BV458" s="97"/>
      <c r="BW458" s="97"/>
      <c r="BX458" s="97"/>
      <c r="BY458" s="97"/>
      <c r="BZ458" s="97"/>
      <c r="CA458" s="97"/>
      <c r="CB458" s="97"/>
      <c r="CC458" s="97"/>
      <c r="CD458" s="97"/>
      <c r="CE458" s="97"/>
      <c r="CF458" s="97"/>
      <c r="CG458" s="97"/>
      <c r="CH458" s="97"/>
      <c r="CI458" s="97"/>
      <c r="CJ458" s="97"/>
      <c r="CK458" s="97"/>
      <c r="CL458" s="97"/>
      <c r="CM458" s="97"/>
      <c r="CN458" s="97"/>
      <c r="CO458" s="97"/>
      <c r="CP458" s="97"/>
      <c r="CQ458" s="97"/>
      <c r="CR458" s="97"/>
      <c r="CS458" s="97"/>
      <c r="CT458" s="97"/>
      <c r="CU458" s="97"/>
      <c r="CV458" s="97"/>
      <c r="CW458" s="97"/>
      <c r="CX458" s="97"/>
      <c r="CY458" s="97"/>
      <c r="CZ458" s="97"/>
      <c r="DA458" s="97"/>
      <c r="DB458" s="97"/>
      <c r="DC458" s="97"/>
      <c r="DD458" s="97"/>
      <c r="DE458" s="97"/>
      <c r="DF458" s="97"/>
      <c r="DG458" s="97"/>
      <c r="DH458" s="97"/>
      <c r="DI458" s="97"/>
      <c r="DJ458" s="97"/>
      <c r="DK458" s="97"/>
      <c r="DL458" s="97"/>
      <c r="DM458" s="97"/>
      <c r="DN458" s="97"/>
      <c r="DO458" s="97"/>
      <c r="DP458" s="97"/>
      <c r="DQ458" s="97"/>
      <c r="DR458" s="97"/>
      <c r="DS458" s="97"/>
      <c r="DT458" s="97"/>
      <c r="DU458" s="97"/>
      <c r="DV458" s="97"/>
      <c r="DW458" s="97"/>
      <c r="DX458" s="97"/>
      <c r="DY458" s="97"/>
      <c r="DZ458" s="97"/>
      <c r="EA458" s="97"/>
      <c r="EB458" s="97"/>
      <c r="EC458" s="97"/>
      <c r="ED458" s="97"/>
      <c r="EE458" s="97"/>
      <c r="EF458" s="97"/>
      <c r="EG458" s="97"/>
      <c r="EH458" s="97"/>
      <c r="EI458" s="97"/>
      <c r="EJ458" s="97"/>
      <c r="EK458" s="97"/>
      <c r="EL458" s="97"/>
      <c r="EM458" s="97"/>
      <c r="EN458" s="97"/>
      <c r="EO458" s="97"/>
      <c r="EP458" s="97"/>
      <c r="EQ458" s="97"/>
      <c r="ER458" s="97"/>
      <c r="ES458" s="97"/>
      <c r="ET458" s="97"/>
      <c r="EU458" s="97"/>
      <c r="EV458" s="97"/>
      <c r="EW458" s="97"/>
      <c r="EX458" s="97"/>
      <c r="EY458" s="97"/>
      <c r="EZ458" s="97"/>
      <c r="FA458" s="97"/>
      <c r="FB458" s="97"/>
      <c r="FC458" s="97"/>
      <c r="FD458" s="97"/>
      <c r="FE458" s="97"/>
      <c r="FF458" s="97"/>
      <c r="FG458" s="97"/>
      <c r="FH458" s="97"/>
      <c r="FI458" s="97"/>
      <c r="FJ458" s="97"/>
      <c r="FK458" s="97"/>
      <c r="FL458" s="97"/>
      <c r="FM458" s="97"/>
      <c r="FN458" s="97"/>
      <c r="FO458" s="97"/>
      <c r="FP458" s="97"/>
      <c r="FQ458" s="97"/>
      <c r="FR458" s="97"/>
      <c r="FS458" s="97"/>
      <c r="FT458" s="97"/>
      <c r="FU458" s="97"/>
      <c r="FV458" s="97"/>
      <c r="FW458" s="97"/>
      <c r="FX458" s="97"/>
      <c r="FY458" s="97"/>
      <c r="FZ458" s="97"/>
      <c r="GA458" s="97"/>
      <c r="GB458" s="97"/>
      <c r="GC458" s="97"/>
      <c r="GD458" s="97"/>
      <c r="GE458" s="97"/>
      <c r="GF458" s="97"/>
      <c r="GG458" s="97"/>
      <c r="GH458" s="97"/>
      <c r="GI458" s="97"/>
      <c r="GJ458" s="97"/>
      <c r="GK458" s="97"/>
      <c r="GL458" s="97"/>
    </row>
    <row r="459" spans="1:194" s="148" customFormat="1" x14ac:dyDescent="0.25">
      <c r="A459" s="96"/>
      <c r="B459" s="97"/>
      <c r="C459" s="97"/>
      <c r="D459" s="97"/>
      <c r="E459" s="97"/>
      <c r="F459" s="97"/>
      <c r="G459" s="97"/>
      <c r="H459" s="97"/>
      <c r="I459" s="97"/>
      <c r="J459" s="97"/>
      <c r="K459" s="97"/>
      <c r="L459" s="97"/>
      <c r="M459" s="97"/>
      <c r="N459" s="97"/>
      <c r="O459" s="97"/>
      <c r="P459" s="97"/>
      <c r="Q459" s="97"/>
      <c r="R459" s="97"/>
      <c r="S459" s="97"/>
      <c r="T459" s="97"/>
      <c r="U459" s="97"/>
      <c r="V459" s="97"/>
      <c r="W459" s="97"/>
      <c r="X459" s="97"/>
      <c r="Y459" s="97"/>
      <c r="Z459" s="97"/>
      <c r="AA459" s="97"/>
      <c r="AB459" s="97"/>
      <c r="AC459" s="97"/>
      <c r="AD459" s="97"/>
      <c r="AE459" s="97"/>
      <c r="AF459" s="97"/>
      <c r="AG459" s="97"/>
      <c r="AH459" s="97"/>
      <c r="AI459" s="97"/>
      <c r="AJ459" s="97"/>
      <c r="AK459" s="97"/>
      <c r="AL459" s="97"/>
      <c r="AM459" s="97"/>
      <c r="AN459" s="97"/>
      <c r="AO459" s="97"/>
      <c r="AP459" s="97"/>
      <c r="AQ459" s="97"/>
      <c r="AR459" s="97"/>
      <c r="AS459" s="97"/>
      <c r="AT459" s="97"/>
      <c r="AU459" s="97"/>
      <c r="AV459" s="97"/>
      <c r="AW459" s="97"/>
      <c r="AX459" s="97"/>
      <c r="AY459" s="97"/>
      <c r="AZ459" s="97"/>
      <c r="BA459" s="97"/>
      <c r="BB459" s="97"/>
      <c r="BC459" s="97"/>
      <c r="BD459" s="97"/>
      <c r="BE459" s="97"/>
      <c r="BF459" s="97"/>
      <c r="BG459" s="97"/>
      <c r="BH459" s="97"/>
      <c r="BI459" s="97"/>
      <c r="BJ459" s="97"/>
      <c r="BK459" s="97"/>
      <c r="BL459" s="97"/>
      <c r="BM459" s="97"/>
      <c r="BN459" s="97"/>
      <c r="BO459" s="97"/>
      <c r="BP459" s="97"/>
      <c r="BQ459" s="97"/>
      <c r="BR459" s="97"/>
      <c r="BS459" s="97"/>
      <c r="BT459" s="97"/>
      <c r="BU459" s="97"/>
      <c r="BV459" s="97"/>
      <c r="BW459" s="97"/>
      <c r="BX459" s="97"/>
      <c r="BY459" s="97"/>
      <c r="BZ459" s="97"/>
      <c r="CA459" s="97"/>
      <c r="CB459" s="97"/>
      <c r="CC459" s="97"/>
      <c r="CD459" s="97"/>
      <c r="CE459" s="97"/>
      <c r="CF459" s="97"/>
      <c r="CG459" s="97"/>
      <c r="CH459" s="97"/>
      <c r="CI459" s="97"/>
      <c r="CJ459" s="97"/>
      <c r="CK459" s="97"/>
      <c r="CL459" s="97"/>
      <c r="CM459" s="97"/>
      <c r="CN459" s="97"/>
      <c r="CO459" s="97"/>
      <c r="CP459" s="97"/>
      <c r="CQ459" s="97"/>
      <c r="CR459" s="97"/>
      <c r="CS459" s="97"/>
      <c r="CT459" s="97"/>
      <c r="CU459" s="97"/>
      <c r="CV459" s="97"/>
      <c r="CW459" s="97"/>
      <c r="CX459" s="97"/>
      <c r="CY459" s="97"/>
      <c r="CZ459" s="97"/>
      <c r="DA459" s="97"/>
      <c r="DB459" s="97"/>
      <c r="DC459" s="97"/>
      <c r="DD459" s="97"/>
      <c r="DE459" s="97"/>
      <c r="DF459" s="97"/>
      <c r="DG459" s="97"/>
      <c r="DH459" s="97"/>
      <c r="DI459" s="97"/>
      <c r="DJ459" s="97"/>
      <c r="DK459" s="97"/>
      <c r="DL459" s="97"/>
      <c r="DM459" s="97"/>
      <c r="DN459" s="97"/>
      <c r="DO459" s="97"/>
      <c r="DP459" s="97"/>
      <c r="DQ459" s="97"/>
      <c r="DR459" s="97"/>
      <c r="DS459" s="97"/>
      <c r="DT459" s="97"/>
      <c r="DU459" s="97"/>
      <c r="DV459" s="97"/>
      <c r="DW459" s="97"/>
      <c r="DX459" s="97"/>
      <c r="DY459" s="97"/>
      <c r="DZ459" s="97"/>
      <c r="EA459" s="97"/>
      <c r="EB459" s="97"/>
      <c r="EC459" s="97"/>
      <c r="ED459" s="97"/>
      <c r="EE459" s="97"/>
      <c r="EF459" s="97"/>
      <c r="EG459" s="97"/>
      <c r="EH459" s="97"/>
      <c r="EI459" s="97"/>
      <c r="EJ459" s="97"/>
      <c r="EK459" s="97"/>
      <c r="EL459" s="97"/>
      <c r="EM459" s="97"/>
      <c r="EN459" s="97"/>
      <c r="EO459" s="97"/>
      <c r="EP459" s="97"/>
      <c r="EQ459" s="97"/>
      <c r="ER459" s="97"/>
      <c r="ES459" s="97"/>
      <c r="ET459" s="97"/>
      <c r="EU459" s="97"/>
      <c r="EV459" s="97"/>
      <c r="EW459" s="97"/>
      <c r="EX459" s="97"/>
      <c r="EY459" s="97"/>
      <c r="EZ459" s="97"/>
      <c r="FA459" s="97"/>
      <c r="FB459" s="97"/>
      <c r="FC459" s="97"/>
      <c r="FD459" s="97"/>
      <c r="FE459" s="97"/>
      <c r="FF459" s="97"/>
      <c r="FG459" s="97"/>
      <c r="FH459" s="97"/>
      <c r="FI459" s="97"/>
      <c r="FJ459" s="97"/>
      <c r="FK459" s="97"/>
      <c r="FL459" s="97"/>
      <c r="FM459" s="97"/>
      <c r="FN459" s="97"/>
      <c r="FO459" s="97"/>
      <c r="FP459" s="97"/>
      <c r="FQ459" s="97"/>
      <c r="FR459" s="97"/>
      <c r="FS459" s="97"/>
      <c r="FT459" s="97"/>
      <c r="FU459" s="97"/>
      <c r="FV459" s="97"/>
      <c r="FW459" s="97"/>
      <c r="FX459" s="97"/>
      <c r="FY459" s="97"/>
      <c r="FZ459" s="97"/>
      <c r="GA459" s="97"/>
      <c r="GB459" s="97"/>
      <c r="GC459" s="97"/>
      <c r="GD459" s="97"/>
      <c r="GE459" s="97"/>
      <c r="GF459" s="97"/>
      <c r="GG459" s="97"/>
      <c r="GH459" s="97"/>
      <c r="GI459" s="97"/>
      <c r="GJ459" s="97"/>
      <c r="GK459" s="97"/>
      <c r="GL459" s="97"/>
    </row>
    <row r="460" spans="1:194" s="150" customFormat="1" x14ac:dyDescent="0.25">
      <c r="A460" s="96"/>
      <c r="B460" s="97"/>
      <c r="C460" s="97"/>
      <c r="D460" s="97"/>
      <c r="E460" s="97"/>
      <c r="F460" s="97"/>
      <c r="G460" s="97"/>
      <c r="H460" s="97"/>
      <c r="I460" s="97"/>
      <c r="J460" s="97"/>
      <c r="K460" s="97"/>
      <c r="L460" s="97"/>
      <c r="M460" s="97"/>
      <c r="N460" s="97"/>
      <c r="O460" s="97"/>
      <c r="P460" s="97"/>
      <c r="Q460" s="97"/>
      <c r="R460" s="97"/>
      <c r="S460" s="97"/>
      <c r="T460" s="97"/>
      <c r="U460" s="97"/>
      <c r="V460" s="97"/>
      <c r="W460" s="97"/>
      <c r="X460" s="97"/>
      <c r="Y460" s="97"/>
      <c r="Z460" s="97"/>
      <c r="AA460" s="97"/>
      <c r="AB460" s="97"/>
      <c r="AC460" s="97"/>
      <c r="AD460" s="97"/>
      <c r="AE460" s="97"/>
      <c r="AF460" s="97"/>
      <c r="AG460" s="97"/>
      <c r="AH460" s="97"/>
      <c r="AI460" s="97"/>
      <c r="AJ460" s="97"/>
      <c r="AK460" s="97"/>
      <c r="AL460" s="97"/>
      <c r="AM460" s="97"/>
      <c r="AN460" s="97"/>
      <c r="AO460" s="97"/>
      <c r="AP460" s="97"/>
      <c r="AQ460" s="97"/>
      <c r="AR460" s="97"/>
      <c r="AS460" s="97"/>
      <c r="AT460" s="97"/>
      <c r="AU460" s="97"/>
      <c r="AV460" s="97"/>
      <c r="AW460" s="97"/>
      <c r="AX460" s="97"/>
      <c r="AY460" s="97"/>
      <c r="AZ460" s="97"/>
      <c r="BA460" s="97"/>
      <c r="BB460" s="97"/>
      <c r="BC460" s="97"/>
      <c r="BD460" s="97"/>
      <c r="BE460" s="97"/>
      <c r="BF460" s="97"/>
      <c r="BG460" s="97"/>
      <c r="BH460" s="97"/>
      <c r="BI460" s="97"/>
      <c r="BJ460" s="97"/>
      <c r="BK460" s="97"/>
      <c r="BL460" s="97"/>
      <c r="BM460" s="97"/>
      <c r="BN460" s="97"/>
      <c r="BO460" s="97"/>
      <c r="BP460" s="97"/>
      <c r="BQ460" s="97"/>
      <c r="BR460" s="97"/>
      <c r="BS460" s="97"/>
      <c r="BT460" s="97"/>
      <c r="BU460" s="97"/>
      <c r="BV460" s="97"/>
      <c r="BW460" s="97"/>
      <c r="BX460" s="97"/>
      <c r="BY460" s="97"/>
      <c r="BZ460" s="97"/>
      <c r="CA460" s="97"/>
      <c r="CB460" s="97"/>
      <c r="CC460" s="97"/>
      <c r="CD460" s="97"/>
      <c r="CE460" s="97"/>
      <c r="CF460" s="97"/>
      <c r="CG460" s="97"/>
      <c r="CH460" s="97"/>
      <c r="CI460" s="97"/>
      <c r="CJ460" s="97"/>
      <c r="CK460" s="97"/>
      <c r="CL460" s="97"/>
      <c r="CM460" s="97"/>
      <c r="CN460" s="97"/>
      <c r="CO460" s="97"/>
      <c r="CP460" s="97"/>
      <c r="CQ460" s="97"/>
      <c r="CR460" s="97"/>
      <c r="CS460" s="97"/>
      <c r="CT460" s="97"/>
      <c r="CU460" s="97"/>
      <c r="CV460" s="97"/>
      <c r="CW460" s="97"/>
      <c r="CX460" s="97"/>
      <c r="CY460" s="97"/>
      <c r="CZ460" s="97"/>
      <c r="DA460" s="97"/>
      <c r="DB460" s="97"/>
      <c r="DC460" s="97"/>
      <c r="DD460" s="97"/>
      <c r="DE460" s="97"/>
      <c r="DF460" s="97"/>
      <c r="DG460" s="97"/>
      <c r="DH460" s="97"/>
      <c r="DI460" s="97"/>
      <c r="DJ460" s="97"/>
      <c r="DK460" s="97"/>
      <c r="DL460" s="97"/>
      <c r="DM460" s="97"/>
      <c r="DN460" s="97"/>
      <c r="DO460" s="97"/>
      <c r="DP460" s="97"/>
      <c r="DQ460" s="97"/>
      <c r="DR460" s="97"/>
      <c r="DS460" s="97"/>
      <c r="DT460" s="97"/>
      <c r="DU460" s="97"/>
      <c r="DV460" s="97"/>
      <c r="DW460" s="97"/>
      <c r="DX460" s="97"/>
      <c r="DY460" s="97"/>
      <c r="DZ460" s="97"/>
      <c r="EA460" s="97"/>
      <c r="EB460" s="97"/>
      <c r="EC460" s="97"/>
      <c r="ED460" s="97"/>
      <c r="EE460" s="97"/>
      <c r="EF460" s="97"/>
      <c r="EG460" s="97"/>
      <c r="EH460" s="97"/>
      <c r="EI460" s="97"/>
      <c r="EJ460" s="97"/>
      <c r="EK460" s="97"/>
      <c r="EL460" s="97"/>
      <c r="EM460" s="97"/>
      <c r="EN460" s="97"/>
      <c r="EO460" s="97"/>
      <c r="EP460" s="97"/>
      <c r="EQ460" s="97"/>
      <c r="ER460" s="97"/>
      <c r="ES460" s="97"/>
      <c r="ET460" s="97"/>
      <c r="EU460" s="97"/>
      <c r="EV460" s="97"/>
      <c r="EW460" s="97"/>
      <c r="EX460" s="97"/>
      <c r="EY460" s="97"/>
      <c r="EZ460" s="97"/>
      <c r="FA460" s="97"/>
      <c r="FB460" s="97"/>
      <c r="FC460" s="97"/>
      <c r="FD460" s="97"/>
      <c r="FE460" s="97"/>
      <c r="FF460" s="97"/>
      <c r="FG460" s="97"/>
      <c r="FH460" s="97"/>
      <c r="FI460" s="97"/>
      <c r="FJ460" s="97"/>
      <c r="FK460" s="97"/>
      <c r="FL460" s="97"/>
      <c r="FM460" s="97"/>
      <c r="FN460" s="97"/>
      <c r="FO460" s="97"/>
      <c r="FP460" s="97"/>
      <c r="FQ460" s="97"/>
      <c r="FR460" s="97"/>
      <c r="FS460" s="97"/>
      <c r="FT460" s="97"/>
      <c r="FU460" s="97"/>
      <c r="FV460" s="97"/>
      <c r="FW460" s="97"/>
      <c r="FX460" s="97"/>
      <c r="FY460" s="97"/>
      <c r="FZ460" s="97"/>
      <c r="GA460" s="97"/>
      <c r="GB460" s="97"/>
      <c r="GC460" s="97"/>
      <c r="GD460" s="97"/>
      <c r="GE460" s="97"/>
      <c r="GF460" s="97"/>
      <c r="GG460" s="97"/>
      <c r="GH460" s="97"/>
      <c r="GI460" s="97"/>
      <c r="GJ460" s="97"/>
      <c r="GK460" s="97"/>
      <c r="GL460" s="97"/>
    </row>
    <row r="461" spans="1:194" s="150" customFormat="1" x14ac:dyDescent="0.25">
      <c r="A461" s="96"/>
      <c r="B461" s="97"/>
      <c r="C461" s="97"/>
      <c r="D461" s="97"/>
      <c r="E461" s="97"/>
      <c r="F461" s="97"/>
      <c r="G461" s="97"/>
      <c r="H461" s="97"/>
      <c r="I461" s="97"/>
      <c r="J461" s="97"/>
      <c r="K461" s="97"/>
      <c r="L461" s="97"/>
      <c r="M461" s="97"/>
      <c r="N461" s="97"/>
      <c r="O461" s="97"/>
      <c r="P461" s="97"/>
      <c r="Q461" s="97"/>
      <c r="R461" s="97"/>
      <c r="S461" s="97"/>
      <c r="T461" s="97"/>
      <c r="U461" s="97"/>
      <c r="V461" s="97"/>
      <c r="W461" s="97"/>
      <c r="X461" s="97"/>
      <c r="Y461" s="97"/>
      <c r="Z461" s="97"/>
      <c r="AA461" s="97"/>
      <c r="AB461" s="97"/>
      <c r="AC461" s="97"/>
      <c r="AD461" s="97"/>
      <c r="AE461" s="97"/>
      <c r="AF461" s="97"/>
      <c r="AG461" s="97"/>
      <c r="AH461" s="97"/>
      <c r="AI461" s="97"/>
      <c r="AJ461" s="97"/>
      <c r="AK461" s="97"/>
      <c r="AL461" s="97"/>
      <c r="AM461" s="97"/>
      <c r="AN461" s="97"/>
      <c r="AO461" s="97"/>
      <c r="AP461" s="97"/>
      <c r="AQ461" s="97"/>
      <c r="AR461" s="97"/>
      <c r="AS461" s="97"/>
      <c r="AT461" s="97"/>
      <c r="AU461" s="97"/>
      <c r="AV461" s="97"/>
      <c r="AW461" s="97"/>
      <c r="AX461" s="97"/>
      <c r="AY461" s="97"/>
      <c r="AZ461" s="97"/>
      <c r="BA461" s="97"/>
      <c r="BB461" s="97"/>
      <c r="BC461" s="97"/>
      <c r="BD461" s="97"/>
      <c r="BE461" s="97"/>
      <c r="BF461" s="97"/>
      <c r="BG461" s="97"/>
      <c r="BH461" s="97"/>
      <c r="BI461" s="97"/>
      <c r="BJ461" s="97"/>
      <c r="BK461" s="97"/>
      <c r="BL461" s="97"/>
      <c r="BM461" s="97"/>
      <c r="BN461" s="97"/>
      <c r="BO461" s="97"/>
      <c r="BP461" s="97"/>
      <c r="BQ461" s="97"/>
      <c r="BR461" s="97"/>
      <c r="BS461" s="97"/>
      <c r="BT461" s="97"/>
      <c r="BU461" s="97"/>
      <c r="BV461" s="97"/>
      <c r="BW461" s="97"/>
      <c r="BX461" s="97"/>
      <c r="BY461" s="97"/>
      <c r="BZ461" s="97"/>
      <c r="CA461" s="97"/>
      <c r="CB461" s="97"/>
      <c r="CC461" s="97"/>
      <c r="CD461" s="97"/>
      <c r="CE461" s="97"/>
      <c r="CF461" s="97"/>
      <c r="CG461" s="97"/>
      <c r="CH461" s="97"/>
      <c r="CI461" s="97"/>
      <c r="CJ461" s="97"/>
      <c r="CK461" s="97"/>
      <c r="CL461" s="97"/>
      <c r="CM461" s="97"/>
      <c r="CN461" s="97"/>
      <c r="CO461" s="97"/>
      <c r="CP461" s="97"/>
      <c r="CQ461" s="97"/>
      <c r="CR461" s="97"/>
      <c r="CS461" s="97"/>
      <c r="CT461" s="97"/>
      <c r="CU461" s="97"/>
      <c r="CV461" s="97"/>
      <c r="CW461" s="97"/>
      <c r="CX461" s="97"/>
      <c r="CY461" s="97"/>
      <c r="CZ461" s="97"/>
      <c r="DA461" s="97"/>
      <c r="DB461" s="97"/>
      <c r="DC461" s="97"/>
      <c r="DD461" s="97"/>
      <c r="DE461" s="97"/>
      <c r="DF461" s="97"/>
      <c r="DG461" s="97"/>
      <c r="DH461" s="97"/>
      <c r="DI461" s="97"/>
      <c r="DJ461" s="97"/>
      <c r="DK461" s="97"/>
      <c r="DL461" s="97"/>
      <c r="DM461" s="97"/>
      <c r="DN461" s="97"/>
      <c r="DO461" s="97"/>
      <c r="DP461" s="97"/>
      <c r="DQ461" s="97"/>
      <c r="DR461" s="97"/>
      <c r="DS461" s="97"/>
      <c r="DT461" s="97"/>
      <c r="DU461" s="97"/>
      <c r="DV461" s="97"/>
      <c r="DW461" s="97"/>
      <c r="DX461" s="97"/>
      <c r="DY461" s="97"/>
      <c r="DZ461" s="97"/>
      <c r="EA461" s="97"/>
      <c r="EB461" s="97"/>
      <c r="EC461" s="97"/>
      <c r="ED461" s="97"/>
      <c r="EE461" s="97"/>
      <c r="EF461" s="97"/>
      <c r="EG461" s="97"/>
      <c r="EH461" s="97"/>
      <c r="EI461" s="97"/>
      <c r="EJ461" s="97"/>
      <c r="EK461" s="97"/>
      <c r="EL461" s="97"/>
      <c r="EM461" s="97"/>
      <c r="EN461" s="97"/>
      <c r="EO461" s="97"/>
      <c r="EP461" s="97"/>
      <c r="EQ461" s="97"/>
      <c r="ER461" s="97"/>
      <c r="ES461" s="97"/>
      <c r="ET461" s="97"/>
      <c r="EU461" s="97"/>
      <c r="EV461" s="97"/>
      <c r="EW461" s="97"/>
      <c r="EX461" s="97"/>
      <c r="EY461" s="97"/>
      <c r="EZ461" s="97"/>
      <c r="FA461" s="97"/>
      <c r="FB461" s="97"/>
      <c r="FC461" s="97"/>
      <c r="FD461" s="97"/>
      <c r="FE461" s="97"/>
      <c r="FF461" s="97"/>
      <c r="FG461" s="97"/>
      <c r="FH461" s="97"/>
      <c r="FI461" s="97"/>
      <c r="FJ461" s="97"/>
      <c r="FK461" s="97"/>
      <c r="FL461" s="97"/>
      <c r="FM461" s="97"/>
      <c r="FN461" s="97"/>
      <c r="FO461" s="97"/>
      <c r="FP461" s="97"/>
      <c r="FQ461" s="97"/>
      <c r="FR461" s="97"/>
      <c r="FS461" s="97"/>
      <c r="FT461" s="97"/>
      <c r="FU461" s="97"/>
      <c r="FV461" s="97"/>
      <c r="FW461" s="97"/>
      <c r="FX461" s="97"/>
      <c r="FY461" s="97"/>
      <c r="FZ461" s="97"/>
      <c r="GA461" s="97"/>
      <c r="GB461" s="97"/>
      <c r="GC461" s="97"/>
      <c r="GD461" s="97"/>
      <c r="GE461" s="97"/>
      <c r="GF461" s="97"/>
      <c r="GG461" s="97"/>
      <c r="GH461" s="97"/>
      <c r="GI461" s="97"/>
      <c r="GJ461" s="97"/>
      <c r="GK461" s="97"/>
      <c r="GL461" s="97"/>
    </row>
    <row r="463" spans="1:194" s="100" customFormat="1" x14ac:dyDescent="0.25">
      <c r="A463" s="96"/>
      <c r="B463" s="97"/>
      <c r="C463" s="97"/>
      <c r="D463" s="97"/>
      <c r="E463" s="97"/>
      <c r="F463" s="97"/>
      <c r="G463" s="97"/>
      <c r="H463" s="97"/>
      <c r="I463" s="97"/>
      <c r="J463" s="97"/>
      <c r="K463" s="97"/>
      <c r="L463" s="97"/>
      <c r="M463" s="97"/>
      <c r="N463" s="97"/>
      <c r="O463" s="97"/>
      <c r="P463" s="97"/>
      <c r="Q463" s="97"/>
      <c r="R463" s="97"/>
      <c r="S463" s="97"/>
      <c r="T463" s="97"/>
      <c r="U463" s="97"/>
      <c r="V463" s="97"/>
      <c r="W463" s="97"/>
      <c r="X463" s="97"/>
      <c r="Y463" s="97"/>
      <c r="Z463" s="97"/>
      <c r="AA463" s="97"/>
      <c r="AB463" s="97"/>
      <c r="AC463" s="97"/>
      <c r="AD463" s="97"/>
      <c r="AE463" s="97"/>
      <c r="AF463" s="97"/>
      <c r="AG463" s="97"/>
      <c r="AH463" s="97"/>
      <c r="AI463" s="97"/>
      <c r="AJ463" s="97"/>
      <c r="AK463" s="97"/>
      <c r="AL463" s="97"/>
      <c r="AM463" s="97"/>
      <c r="AN463" s="97"/>
      <c r="AO463" s="97"/>
      <c r="AP463" s="97"/>
      <c r="AQ463" s="97"/>
      <c r="AR463" s="97"/>
      <c r="AS463" s="97"/>
      <c r="AT463" s="97"/>
      <c r="AU463" s="97"/>
      <c r="AV463" s="97"/>
      <c r="AW463" s="97"/>
      <c r="AX463" s="97"/>
      <c r="AY463" s="97"/>
      <c r="AZ463" s="97"/>
      <c r="BA463" s="97"/>
      <c r="BB463" s="97"/>
      <c r="BC463" s="97"/>
      <c r="BD463" s="97"/>
      <c r="BE463" s="97"/>
      <c r="BF463" s="97"/>
      <c r="BG463" s="97"/>
      <c r="BH463" s="97"/>
      <c r="BI463" s="97"/>
      <c r="BJ463" s="97"/>
      <c r="BK463" s="97"/>
      <c r="BL463" s="97"/>
      <c r="BM463" s="97"/>
      <c r="BN463" s="97"/>
      <c r="BO463" s="97"/>
      <c r="BP463" s="97"/>
      <c r="BQ463" s="97"/>
      <c r="BR463" s="97"/>
      <c r="BS463" s="97"/>
      <c r="BT463" s="97"/>
      <c r="BU463" s="97"/>
      <c r="BV463" s="97"/>
      <c r="BW463" s="97"/>
      <c r="BX463" s="97"/>
      <c r="BY463" s="97"/>
      <c r="BZ463" s="97"/>
      <c r="CA463" s="97"/>
      <c r="CB463" s="97"/>
      <c r="CC463" s="97"/>
      <c r="CD463" s="97"/>
      <c r="CE463" s="97"/>
      <c r="CF463" s="97"/>
      <c r="CG463" s="97"/>
      <c r="CH463" s="97"/>
      <c r="CI463" s="97"/>
      <c r="CJ463" s="97"/>
      <c r="CK463" s="97"/>
      <c r="CL463" s="97"/>
      <c r="CM463" s="97"/>
      <c r="CN463" s="97"/>
      <c r="CO463" s="97"/>
      <c r="CP463" s="97"/>
      <c r="CQ463" s="97"/>
      <c r="CR463" s="97"/>
      <c r="CS463" s="97"/>
      <c r="CT463" s="97"/>
      <c r="CU463" s="97"/>
      <c r="CV463" s="97"/>
      <c r="CW463" s="97"/>
      <c r="CX463" s="97"/>
      <c r="CY463" s="97"/>
      <c r="CZ463" s="97"/>
      <c r="DA463" s="97"/>
      <c r="DB463" s="97"/>
      <c r="DC463" s="97"/>
      <c r="DD463" s="97"/>
      <c r="DE463" s="97"/>
      <c r="DF463" s="97"/>
      <c r="DG463" s="97"/>
      <c r="DH463" s="97"/>
      <c r="DI463" s="97"/>
      <c r="DJ463" s="97"/>
      <c r="DK463" s="97"/>
      <c r="DL463" s="97"/>
      <c r="DM463" s="97"/>
      <c r="DN463" s="97"/>
      <c r="DO463" s="97"/>
      <c r="DP463" s="97"/>
      <c r="DQ463" s="97"/>
      <c r="DR463" s="97"/>
      <c r="DS463" s="97"/>
      <c r="DT463" s="97"/>
      <c r="DU463" s="97"/>
      <c r="DV463" s="97"/>
      <c r="DW463" s="97"/>
      <c r="DX463" s="97"/>
      <c r="DY463" s="97"/>
      <c r="DZ463" s="97"/>
      <c r="EA463" s="97"/>
      <c r="EB463" s="97"/>
      <c r="EC463" s="97"/>
      <c r="ED463" s="97"/>
      <c r="EE463" s="97"/>
      <c r="EF463" s="97"/>
      <c r="EG463" s="97"/>
      <c r="EH463" s="97"/>
      <c r="EI463" s="97"/>
      <c r="EJ463" s="97"/>
      <c r="EK463" s="97"/>
      <c r="EL463" s="97"/>
      <c r="EM463" s="97"/>
      <c r="EN463" s="97"/>
      <c r="EO463" s="97"/>
      <c r="EP463" s="97"/>
      <c r="EQ463" s="97"/>
      <c r="ER463" s="97"/>
      <c r="ES463" s="97"/>
      <c r="ET463" s="97"/>
      <c r="EU463" s="97"/>
      <c r="EV463" s="97"/>
      <c r="EW463" s="97"/>
      <c r="EX463" s="97"/>
      <c r="EY463" s="97"/>
      <c r="EZ463" s="97"/>
      <c r="FA463" s="97"/>
      <c r="FB463" s="97"/>
      <c r="FC463" s="97"/>
      <c r="FD463" s="97"/>
      <c r="FE463" s="97"/>
      <c r="FF463" s="97"/>
      <c r="FG463" s="97"/>
      <c r="FH463" s="97"/>
      <c r="FI463" s="97"/>
      <c r="FJ463" s="97"/>
      <c r="FK463" s="97"/>
      <c r="FL463" s="97"/>
      <c r="FM463" s="97"/>
      <c r="FN463" s="97"/>
      <c r="FO463" s="97"/>
      <c r="FP463" s="97"/>
      <c r="FQ463" s="97"/>
      <c r="FR463" s="97"/>
      <c r="FS463" s="97"/>
      <c r="FT463" s="97"/>
      <c r="FU463" s="97"/>
      <c r="FV463" s="97"/>
      <c r="FW463" s="97"/>
      <c r="FX463" s="97"/>
      <c r="FY463" s="97"/>
      <c r="FZ463" s="97"/>
      <c r="GA463" s="97"/>
      <c r="GB463" s="97"/>
      <c r="GC463" s="97"/>
      <c r="GD463" s="97"/>
      <c r="GE463" s="97"/>
      <c r="GF463" s="97"/>
      <c r="GG463" s="97"/>
      <c r="GH463" s="97"/>
      <c r="GI463" s="97"/>
      <c r="GJ463" s="97"/>
      <c r="GK463" s="97"/>
      <c r="GL463" s="97"/>
    </row>
    <row r="466" spans="1:194" s="148" customFormat="1" x14ac:dyDescent="0.25">
      <c r="A466" s="96"/>
      <c r="B466" s="97"/>
      <c r="C466" s="97"/>
      <c r="D466" s="9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97"/>
      <c r="BO466" s="97"/>
      <c r="BP466" s="97"/>
      <c r="BQ466" s="97"/>
      <c r="BR466" s="97"/>
      <c r="BS466" s="97"/>
      <c r="BT466" s="97"/>
      <c r="BU466" s="97"/>
      <c r="BV466" s="97"/>
      <c r="BW466" s="97"/>
      <c r="BX466" s="97"/>
      <c r="BY466" s="97"/>
      <c r="BZ466" s="97"/>
      <c r="CA466" s="97"/>
      <c r="CB466" s="97"/>
      <c r="CC466" s="97"/>
      <c r="CD466" s="97"/>
      <c r="CE466" s="97"/>
      <c r="CF466" s="97"/>
      <c r="CG466" s="97"/>
      <c r="CH466" s="97"/>
      <c r="CI466" s="97"/>
      <c r="CJ466" s="97"/>
      <c r="CK466" s="97"/>
      <c r="CL466" s="97"/>
      <c r="CM466" s="97"/>
      <c r="CN466" s="97"/>
      <c r="CO466" s="97"/>
      <c r="CP466" s="97"/>
      <c r="CQ466" s="97"/>
      <c r="CR466" s="97"/>
      <c r="CS466" s="97"/>
      <c r="CT466" s="97"/>
      <c r="CU466" s="97"/>
      <c r="CV466" s="97"/>
      <c r="CW466" s="97"/>
      <c r="CX466" s="97"/>
      <c r="CY466" s="97"/>
      <c r="CZ466" s="97"/>
      <c r="DA466" s="97"/>
      <c r="DB466" s="97"/>
      <c r="DC466" s="97"/>
      <c r="DD466" s="97"/>
      <c r="DE466" s="97"/>
      <c r="DF466" s="97"/>
      <c r="DG466" s="97"/>
      <c r="DH466" s="97"/>
      <c r="DI466" s="97"/>
      <c r="DJ466" s="97"/>
      <c r="DK466" s="97"/>
      <c r="DL466" s="97"/>
      <c r="DM466" s="97"/>
      <c r="DN466" s="97"/>
      <c r="DO466" s="97"/>
      <c r="DP466" s="97"/>
      <c r="DQ466" s="97"/>
      <c r="DR466" s="97"/>
      <c r="DS466" s="97"/>
      <c r="DT466" s="97"/>
      <c r="DU466" s="97"/>
      <c r="DV466" s="97"/>
      <c r="DW466" s="97"/>
      <c r="DX466" s="97"/>
      <c r="DY466" s="97"/>
      <c r="DZ466" s="97"/>
      <c r="EA466" s="97"/>
      <c r="EB466" s="97"/>
      <c r="EC466" s="97"/>
      <c r="ED466" s="97"/>
      <c r="EE466" s="97"/>
      <c r="EF466" s="97"/>
      <c r="EG466" s="97"/>
      <c r="EH466" s="97"/>
      <c r="EI466" s="97"/>
      <c r="EJ466" s="97"/>
      <c r="EK466" s="97"/>
      <c r="EL466" s="97"/>
      <c r="EM466" s="97"/>
      <c r="EN466" s="97"/>
      <c r="EO466" s="97"/>
      <c r="EP466" s="97"/>
      <c r="EQ466" s="97"/>
      <c r="ER466" s="97"/>
      <c r="ES466" s="97"/>
      <c r="ET466" s="97"/>
      <c r="EU466" s="97"/>
      <c r="EV466" s="97"/>
      <c r="EW466" s="97"/>
      <c r="EX466" s="97"/>
      <c r="EY466" s="97"/>
      <c r="EZ466" s="97"/>
      <c r="FA466" s="97"/>
      <c r="FB466" s="97"/>
      <c r="FC466" s="97"/>
      <c r="FD466" s="97"/>
      <c r="FE466" s="97"/>
      <c r="FF466" s="97"/>
      <c r="FG466" s="97"/>
      <c r="FH466" s="97"/>
      <c r="FI466" s="97"/>
      <c r="FJ466" s="97"/>
      <c r="FK466" s="97"/>
      <c r="FL466" s="97"/>
      <c r="FM466" s="97"/>
      <c r="FN466" s="97"/>
      <c r="FO466" s="97"/>
      <c r="FP466" s="97"/>
      <c r="FQ466" s="97"/>
      <c r="FR466" s="97"/>
      <c r="FS466" s="97"/>
      <c r="FT466" s="97"/>
      <c r="FU466" s="97"/>
      <c r="FV466" s="97"/>
      <c r="FW466" s="97"/>
      <c r="FX466" s="97"/>
      <c r="FY466" s="97"/>
      <c r="FZ466" s="97"/>
      <c r="GA466" s="97"/>
      <c r="GB466" s="97"/>
      <c r="GC466" s="97"/>
      <c r="GD466" s="97"/>
      <c r="GE466" s="97"/>
      <c r="GF466" s="97"/>
      <c r="GG466" s="97"/>
      <c r="GH466" s="97"/>
      <c r="GI466" s="97"/>
      <c r="GJ466" s="97"/>
      <c r="GK466" s="97"/>
      <c r="GL466" s="97"/>
    </row>
    <row r="467" spans="1:194" s="148" customFormat="1" x14ac:dyDescent="0.25">
      <c r="A467" s="96"/>
      <c r="B467" s="97"/>
      <c r="C467" s="97"/>
      <c r="D467" s="97"/>
      <c r="E467" s="97"/>
      <c r="F467" s="97"/>
      <c r="G467" s="97"/>
      <c r="H467" s="97"/>
      <c r="I467" s="97"/>
      <c r="J467" s="97"/>
      <c r="K467" s="97"/>
      <c r="L467" s="97"/>
      <c r="M467" s="97"/>
      <c r="N467" s="97"/>
      <c r="O467" s="97"/>
      <c r="P467" s="97"/>
      <c r="Q467" s="97"/>
      <c r="R467" s="97"/>
      <c r="S467" s="97"/>
      <c r="T467" s="97"/>
      <c r="U467" s="97"/>
      <c r="V467" s="97"/>
      <c r="W467" s="97"/>
      <c r="X467" s="97"/>
      <c r="Y467" s="97"/>
      <c r="Z467" s="97"/>
      <c r="AA467" s="97"/>
      <c r="AB467" s="97"/>
      <c r="AC467" s="97"/>
      <c r="AD467" s="97"/>
      <c r="AE467" s="97"/>
      <c r="AF467" s="97"/>
      <c r="AG467" s="97"/>
      <c r="AH467" s="97"/>
      <c r="AI467" s="97"/>
      <c r="AJ467" s="97"/>
      <c r="AK467" s="97"/>
      <c r="AL467" s="97"/>
      <c r="AM467" s="97"/>
      <c r="AN467" s="97"/>
      <c r="AO467" s="97"/>
      <c r="AP467" s="97"/>
      <c r="AQ467" s="97"/>
      <c r="AR467" s="97"/>
      <c r="AS467" s="97"/>
      <c r="AT467" s="97"/>
      <c r="AU467" s="97"/>
      <c r="AV467" s="97"/>
      <c r="AW467" s="97"/>
      <c r="AX467" s="97"/>
      <c r="AY467" s="97"/>
      <c r="AZ467" s="97"/>
      <c r="BA467" s="97"/>
      <c r="BB467" s="97"/>
      <c r="BC467" s="97"/>
      <c r="BD467" s="97"/>
      <c r="BE467" s="97"/>
      <c r="BF467" s="97"/>
      <c r="BG467" s="97"/>
      <c r="BH467" s="97"/>
      <c r="BI467" s="97"/>
      <c r="BJ467" s="97"/>
      <c r="BK467" s="97"/>
      <c r="BL467" s="97"/>
      <c r="BM467" s="97"/>
      <c r="BN467" s="97"/>
      <c r="BO467" s="97"/>
      <c r="BP467" s="97"/>
      <c r="BQ467" s="97"/>
      <c r="BR467" s="97"/>
      <c r="BS467" s="97"/>
      <c r="BT467" s="97"/>
      <c r="BU467" s="97"/>
      <c r="BV467" s="97"/>
      <c r="BW467" s="97"/>
      <c r="BX467" s="97"/>
      <c r="BY467" s="97"/>
      <c r="BZ467" s="97"/>
      <c r="CA467" s="97"/>
      <c r="CB467" s="97"/>
      <c r="CC467" s="97"/>
      <c r="CD467" s="97"/>
      <c r="CE467" s="97"/>
      <c r="CF467" s="97"/>
      <c r="CG467" s="97"/>
      <c r="CH467" s="97"/>
      <c r="CI467" s="97"/>
      <c r="CJ467" s="97"/>
      <c r="CK467" s="97"/>
      <c r="CL467" s="97"/>
      <c r="CM467" s="97"/>
      <c r="CN467" s="97"/>
      <c r="CO467" s="97"/>
      <c r="CP467" s="97"/>
      <c r="CQ467" s="97"/>
      <c r="CR467" s="97"/>
      <c r="CS467" s="97"/>
      <c r="CT467" s="97"/>
      <c r="CU467" s="97"/>
      <c r="CV467" s="97"/>
      <c r="CW467" s="97"/>
      <c r="CX467" s="97"/>
      <c r="CY467" s="97"/>
      <c r="CZ467" s="97"/>
      <c r="DA467" s="97"/>
      <c r="DB467" s="97"/>
      <c r="DC467" s="97"/>
      <c r="DD467" s="97"/>
      <c r="DE467" s="97"/>
      <c r="DF467" s="97"/>
      <c r="DG467" s="97"/>
      <c r="DH467" s="97"/>
      <c r="DI467" s="97"/>
      <c r="DJ467" s="97"/>
      <c r="DK467" s="97"/>
      <c r="DL467" s="97"/>
      <c r="DM467" s="97"/>
      <c r="DN467" s="97"/>
      <c r="DO467" s="97"/>
      <c r="DP467" s="97"/>
      <c r="DQ467" s="97"/>
      <c r="DR467" s="97"/>
      <c r="DS467" s="97"/>
      <c r="DT467" s="97"/>
      <c r="DU467" s="97"/>
      <c r="DV467" s="97"/>
      <c r="DW467" s="97"/>
      <c r="DX467" s="97"/>
      <c r="DY467" s="97"/>
      <c r="DZ467" s="97"/>
      <c r="EA467" s="97"/>
      <c r="EB467" s="97"/>
      <c r="EC467" s="97"/>
      <c r="ED467" s="97"/>
      <c r="EE467" s="97"/>
      <c r="EF467" s="97"/>
      <c r="EG467" s="97"/>
      <c r="EH467" s="97"/>
      <c r="EI467" s="97"/>
      <c r="EJ467" s="97"/>
      <c r="EK467" s="97"/>
      <c r="EL467" s="97"/>
      <c r="EM467" s="97"/>
      <c r="EN467" s="97"/>
      <c r="EO467" s="97"/>
      <c r="EP467" s="97"/>
      <c r="EQ467" s="97"/>
      <c r="ER467" s="97"/>
      <c r="ES467" s="97"/>
      <c r="ET467" s="97"/>
      <c r="EU467" s="97"/>
      <c r="EV467" s="97"/>
      <c r="EW467" s="97"/>
      <c r="EX467" s="97"/>
      <c r="EY467" s="97"/>
      <c r="EZ467" s="97"/>
      <c r="FA467" s="97"/>
      <c r="FB467" s="97"/>
      <c r="FC467" s="97"/>
      <c r="FD467" s="97"/>
      <c r="FE467" s="97"/>
      <c r="FF467" s="97"/>
      <c r="FG467" s="97"/>
      <c r="FH467" s="97"/>
      <c r="FI467" s="97"/>
      <c r="FJ467" s="97"/>
      <c r="FK467" s="97"/>
      <c r="FL467" s="97"/>
      <c r="FM467" s="97"/>
      <c r="FN467" s="97"/>
      <c r="FO467" s="97"/>
      <c r="FP467" s="97"/>
      <c r="FQ467" s="97"/>
      <c r="FR467" s="97"/>
      <c r="FS467" s="97"/>
      <c r="FT467" s="97"/>
      <c r="FU467" s="97"/>
      <c r="FV467" s="97"/>
      <c r="FW467" s="97"/>
      <c r="FX467" s="97"/>
      <c r="FY467" s="97"/>
      <c r="FZ467" s="97"/>
      <c r="GA467" s="97"/>
      <c r="GB467" s="97"/>
      <c r="GC467" s="97"/>
      <c r="GD467" s="97"/>
      <c r="GE467" s="97"/>
      <c r="GF467" s="97"/>
      <c r="GG467" s="97"/>
      <c r="GH467" s="97"/>
      <c r="GI467" s="97"/>
      <c r="GJ467" s="97"/>
      <c r="GK467" s="97"/>
      <c r="GL467" s="97"/>
    </row>
    <row r="468" spans="1:194" s="140" customFormat="1" x14ac:dyDescent="0.25">
      <c r="A468" s="96"/>
      <c r="B468" s="97"/>
      <c r="C468" s="97"/>
      <c r="D468" s="97"/>
      <c r="E468" s="97"/>
      <c r="F468" s="97"/>
      <c r="G468" s="97"/>
      <c r="H468" s="97"/>
      <c r="I468" s="97"/>
      <c r="J468" s="97"/>
      <c r="K468" s="97"/>
      <c r="L468" s="97"/>
      <c r="M468" s="97"/>
      <c r="N468" s="97"/>
      <c r="O468" s="97"/>
      <c r="P468" s="97"/>
      <c r="Q468" s="97"/>
      <c r="R468" s="97"/>
      <c r="S468" s="97"/>
      <c r="T468" s="97"/>
      <c r="U468" s="97"/>
      <c r="V468" s="97"/>
      <c r="W468" s="97"/>
      <c r="X468" s="97"/>
      <c r="Y468" s="97"/>
      <c r="Z468" s="97"/>
      <c r="AA468" s="97"/>
      <c r="AB468" s="97"/>
      <c r="AC468" s="97"/>
      <c r="AD468" s="97"/>
      <c r="AE468" s="97"/>
      <c r="AF468" s="97"/>
      <c r="AG468" s="97"/>
      <c r="AH468" s="97"/>
      <c r="AI468" s="97"/>
      <c r="AJ468" s="97"/>
      <c r="AK468" s="97"/>
      <c r="AL468" s="97"/>
      <c r="AM468" s="97"/>
      <c r="AN468" s="97"/>
      <c r="AO468" s="97"/>
      <c r="AP468" s="97"/>
      <c r="AQ468" s="97"/>
      <c r="AR468" s="97"/>
      <c r="AS468" s="97"/>
      <c r="AT468" s="97"/>
      <c r="AU468" s="97"/>
      <c r="AV468" s="97"/>
      <c r="AW468" s="97"/>
      <c r="AX468" s="97"/>
      <c r="AY468" s="97"/>
      <c r="AZ468" s="97"/>
      <c r="BA468" s="97"/>
      <c r="BB468" s="97"/>
      <c r="BC468" s="97"/>
      <c r="BD468" s="97"/>
      <c r="BE468" s="97"/>
      <c r="BF468" s="97"/>
      <c r="BG468" s="97"/>
      <c r="BH468" s="97"/>
      <c r="BI468" s="97"/>
      <c r="BJ468" s="97"/>
      <c r="BK468" s="97"/>
      <c r="BL468" s="97"/>
      <c r="BM468" s="97"/>
      <c r="BN468" s="97"/>
      <c r="BO468" s="97"/>
      <c r="BP468" s="97"/>
      <c r="BQ468" s="97"/>
      <c r="BR468" s="97"/>
      <c r="BS468" s="97"/>
      <c r="BT468" s="97"/>
      <c r="BU468" s="97"/>
      <c r="BV468" s="97"/>
      <c r="BW468" s="97"/>
      <c r="BX468" s="97"/>
      <c r="BY468" s="97"/>
      <c r="BZ468" s="97"/>
      <c r="CA468" s="97"/>
      <c r="CB468" s="97"/>
      <c r="CC468" s="97"/>
      <c r="CD468" s="97"/>
      <c r="CE468" s="97"/>
      <c r="CF468" s="97"/>
      <c r="CG468" s="97"/>
      <c r="CH468" s="97"/>
      <c r="CI468" s="97"/>
      <c r="CJ468" s="97"/>
      <c r="CK468" s="97"/>
      <c r="CL468" s="97"/>
      <c r="CM468" s="97"/>
      <c r="CN468" s="97"/>
      <c r="CO468" s="97"/>
      <c r="CP468" s="97"/>
      <c r="CQ468" s="97"/>
      <c r="CR468" s="97"/>
      <c r="CS468" s="97"/>
      <c r="CT468" s="97"/>
      <c r="CU468" s="97"/>
      <c r="CV468" s="97"/>
      <c r="CW468" s="97"/>
      <c r="CX468" s="97"/>
      <c r="CY468" s="97"/>
      <c r="CZ468" s="97"/>
      <c r="DA468" s="97"/>
      <c r="DB468" s="97"/>
      <c r="DC468" s="97"/>
      <c r="DD468" s="97"/>
      <c r="DE468" s="97"/>
      <c r="DF468" s="97"/>
      <c r="DG468" s="97"/>
      <c r="DH468" s="97"/>
      <c r="DI468" s="97"/>
      <c r="DJ468" s="97"/>
      <c r="DK468" s="97"/>
      <c r="DL468" s="97"/>
      <c r="DM468" s="97"/>
      <c r="DN468" s="97"/>
      <c r="DO468" s="97"/>
      <c r="DP468" s="97"/>
      <c r="DQ468" s="97"/>
      <c r="DR468" s="97"/>
      <c r="DS468" s="97"/>
      <c r="DT468" s="97"/>
      <c r="DU468" s="97"/>
      <c r="DV468" s="97"/>
      <c r="DW468" s="97"/>
      <c r="DX468" s="97"/>
      <c r="DY468" s="97"/>
      <c r="DZ468" s="97"/>
      <c r="EA468" s="97"/>
      <c r="EB468" s="97"/>
      <c r="EC468" s="97"/>
      <c r="ED468" s="97"/>
      <c r="EE468" s="97"/>
      <c r="EF468" s="97"/>
      <c r="EG468" s="97"/>
      <c r="EH468" s="97"/>
      <c r="EI468" s="97"/>
      <c r="EJ468" s="97"/>
      <c r="EK468" s="97"/>
      <c r="EL468" s="97"/>
      <c r="EM468" s="97"/>
      <c r="EN468" s="97"/>
      <c r="EO468" s="97"/>
      <c r="EP468" s="97"/>
      <c r="EQ468" s="97"/>
      <c r="ER468" s="97"/>
      <c r="ES468" s="97"/>
      <c r="ET468" s="97"/>
      <c r="EU468" s="97"/>
      <c r="EV468" s="97"/>
      <c r="EW468" s="97"/>
      <c r="EX468" s="97"/>
      <c r="EY468" s="97"/>
      <c r="EZ468" s="97"/>
      <c r="FA468" s="97"/>
      <c r="FB468" s="97"/>
      <c r="FC468" s="97"/>
      <c r="FD468" s="97"/>
      <c r="FE468" s="97"/>
      <c r="FF468" s="97"/>
      <c r="FG468" s="97"/>
      <c r="FH468" s="97"/>
      <c r="FI468" s="97"/>
      <c r="FJ468" s="97"/>
      <c r="FK468" s="97"/>
      <c r="FL468" s="97"/>
      <c r="FM468" s="97"/>
      <c r="FN468" s="97"/>
      <c r="FO468" s="97"/>
      <c r="FP468" s="97"/>
      <c r="FQ468" s="97"/>
      <c r="FR468" s="97"/>
      <c r="FS468" s="97"/>
      <c r="FT468" s="97"/>
      <c r="FU468" s="97"/>
      <c r="FV468" s="97"/>
      <c r="FW468" s="97"/>
      <c r="FX468" s="97"/>
      <c r="FY468" s="97"/>
      <c r="FZ468" s="97"/>
      <c r="GA468" s="97"/>
      <c r="GB468" s="97"/>
      <c r="GC468" s="97"/>
      <c r="GD468" s="97"/>
      <c r="GE468" s="97"/>
      <c r="GF468" s="97"/>
      <c r="GG468" s="97"/>
      <c r="GH468" s="97"/>
      <c r="GI468" s="97"/>
      <c r="GJ468" s="97"/>
      <c r="GK468" s="97"/>
      <c r="GL468" s="97"/>
    </row>
  </sheetData>
  <autoFilter ref="A1:XCA468"/>
  <printOptions horizontalCentered="1"/>
  <pageMargins left="0.19685039370078741" right="0.11811023622047245" top="0.39370078740157483" bottom="0.39370078740157483" header="0" footer="0"/>
  <pageSetup paperSize="8" scale="49" fitToHeight="0" orientation="landscape" r:id="rId1"/>
  <headerFooter alignWithMargins="0">
    <oddFooter>Стр. 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  <pageSetUpPr fitToPage="1"/>
  </sheetPr>
  <dimension ref="A1:L105"/>
  <sheetViews>
    <sheetView topLeftCell="A49" zoomScaleNormal="100" zoomScaleSheetLayoutView="100" workbookViewId="0">
      <selection activeCell="M86" sqref="M86"/>
    </sheetView>
  </sheetViews>
  <sheetFormatPr defaultRowHeight="11.25" x14ac:dyDescent="0.2"/>
  <cols>
    <col min="1" max="1" width="3.85546875" style="177" customWidth="1"/>
    <col min="2" max="2" width="58" style="157" customWidth="1"/>
    <col min="3" max="3" width="11" style="178" hidden="1" customWidth="1"/>
    <col min="4" max="4" width="11.5703125" style="178" hidden="1" customWidth="1"/>
    <col min="5" max="5" width="11" style="178" hidden="1" customWidth="1"/>
    <col min="6" max="6" width="11.5703125" style="178" hidden="1" customWidth="1"/>
    <col min="7" max="7" width="11" style="178" hidden="1" customWidth="1"/>
    <col min="8" max="8" width="11.5703125" style="178" hidden="1" customWidth="1"/>
    <col min="9" max="9" width="11" style="178" customWidth="1"/>
    <col min="10" max="10" width="11.5703125" style="178" customWidth="1"/>
    <col min="11" max="11" width="11" style="178" customWidth="1"/>
    <col min="12" max="12" width="11.5703125" style="178" customWidth="1"/>
    <col min="13" max="230" width="9.140625" style="157"/>
    <col min="231" max="231" width="5.140625" style="157" customWidth="1"/>
    <col min="232" max="232" width="63.85546875" style="157" customWidth="1"/>
    <col min="233" max="234" width="0" style="157" hidden="1" customWidth="1"/>
    <col min="235" max="235" width="11" style="157" customWidth="1"/>
    <col min="236" max="236" width="11.5703125" style="157" customWidth="1"/>
    <col min="237" max="237" width="11" style="157" customWidth="1"/>
    <col min="238" max="238" width="11.5703125" style="157" customWidth="1"/>
    <col min="239" max="486" width="9.140625" style="157"/>
    <col min="487" max="487" width="5.140625" style="157" customWidth="1"/>
    <col min="488" max="488" width="63.85546875" style="157" customWidth="1"/>
    <col min="489" max="490" width="0" style="157" hidden="1" customWidth="1"/>
    <col min="491" max="491" width="11" style="157" customWidth="1"/>
    <col min="492" max="492" width="11.5703125" style="157" customWidth="1"/>
    <col min="493" max="493" width="11" style="157" customWidth="1"/>
    <col min="494" max="494" width="11.5703125" style="157" customWidth="1"/>
    <col min="495" max="742" width="9.140625" style="157"/>
    <col min="743" max="743" width="5.140625" style="157" customWidth="1"/>
    <col min="744" max="744" width="63.85546875" style="157" customWidth="1"/>
    <col min="745" max="746" width="0" style="157" hidden="1" customWidth="1"/>
    <col min="747" max="747" width="11" style="157" customWidth="1"/>
    <col min="748" max="748" width="11.5703125" style="157" customWidth="1"/>
    <col min="749" max="749" width="11" style="157" customWidth="1"/>
    <col min="750" max="750" width="11.5703125" style="157" customWidth="1"/>
    <col min="751" max="998" width="9.140625" style="157"/>
    <col min="999" max="999" width="5.140625" style="157" customWidth="1"/>
    <col min="1000" max="1000" width="63.85546875" style="157" customWidth="1"/>
    <col min="1001" max="1002" width="0" style="157" hidden="1" customWidth="1"/>
    <col min="1003" max="1003" width="11" style="157" customWidth="1"/>
    <col min="1004" max="1004" width="11.5703125" style="157" customWidth="1"/>
    <col min="1005" max="1005" width="11" style="157" customWidth="1"/>
    <col min="1006" max="1006" width="11.5703125" style="157" customWidth="1"/>
    <col min="1007" max="1254" width="9.140625" style="157"/>
    <col min="1255" max="1255" width="5.140625" style="157" customWidth="1"/>
    <col min="1256" max="1256" width="63.85546875" style="157" customWidth="1"/>
    <col min="1257" max="1258" width="0" style="157" hidden="1" customWidth="1"/>
    <col min="1259" max="1259" width="11" style="157" customWidth="1"/>
    <col min="1260" max="1260" width="11.5703125" style="157" customWidth="1"/>
    <col min="1261" max="1261" width="11" style="157" customWidth="1"/>
    <col min="1262" max="1262" width="11.5703125" style="157" customWidth="1"/>
    <col min="1263" max="1510" width="9.140625" style="157"/>
    <col min="1511" max="1511" width="5.140625" style="157" customWidth="1"/>
    <col min="1512" max="1512" width="63.85546875" style="157" customWidth="1"/>
    <col min="1513" max="1514" width="0" style="157" hidden="1" customWidth="1"/>
    <col min="1515" max="1515" width="11" style="157" customWidth="1"/>
    <col min="1516" max="1516" width="11.5703125" style="157" customWidth="1"/>
    <col min="1517" max="1517" width="11" style="157" customWidth="1"/>
    <col min="1518" max="1518" width="11.5703125" style="157" customWidth="1"/>
    <col min="1519" max="1766" width="9.140625" style="157"/>
    <col min="1767" max="1767" width="5.140625" style="157" customWidth="1"/>
    <col min="1768" max="1768" width="63.85546875" style="157" customWidth="1"/>
    <col min="1769" max="1770" width="0" style="157" hidden="1" customWidth="1"/>
    <col min="1771" max="1771" width="11" style="157" customWidth="1"/>
    <col min="1772" max="1772" width="11.5703125" style="157" customWidth="1"/>
    <col min="1773" max="1773" width="11" style="157" customWidth="1"/>
    <col min="1774" max="1774" width="11.5703125" style="157" customWidth="1"/>
    <col min="1775" max="2022" width="9.140625" style="157"/>
    <col min="2023" max="2023" width="5.140625" style="157" customWidth="1"/>
    <col min="2024" max="2024" width="63.85546875" style="157" customWidth="1"/>
    <col min="2025" max="2026" width="0" style="157" hidden="1" customWidth="1"/>
    <col min="2027" max="2027" width="11" style="157" customWidth="1"/>
    <col min="2028" max="2028" width="11.5703125" style="157" customWidth="1"/>
    <col min="2029" max="2029" width="11" style="157" customWidth="1"/>
    <col min="2030" max="2030" width="11.5703125" style="157" customWidth="1"/>
    <col min="2031" max="2278" width="9.140625" style="157"/>
    <col min="2279" max="2279" width="5.140625" style="157" customWidth="1"/>
    <col min="2280" max="2280" width="63.85546875" style="157" customWidth="1"/>
    <col min="2281" max="2282" width="0" style="157" hidden="1" customWidth="1"/>
    <col min="2283" max="2283" width="11" style="157" customWidth="1"/>
    <col min="2284" max="2284" width="11.5703125" style="157" customWidth="1"/>
    <col min="2285" max="2285" width="11" style="157" customWidth="1"/>
    <col min="2286" max="2286" width="11.5703125" style="157" customWidth="1"/>
    <col min="2287" max="2534" width="9.140625" style="157"/>
    <col min="2535" max="2535" width="5.140625" style="157" customWidth="1"/>
    <col min="2536" max="2536" width="63.85546875" style="157" customWidth="1"/>
    <col min="2537" max="2538" width="0" style="157" hidden="1" customWidth="1"/>
    <col min="2539" max="2539" width="11" style="157" customWidth="1"/>
    <col min="2540" max="2540" width="11.5703125" style="157" customWidth="1"/>
    <col min="2541" max="2541" width="11" style="157" customWidth="1"/>
    <col min="2542" max="2542" width="11.5703125" style="157" customWidth="1"/>
    <col min="2543" max="2790" width="9.140625" style="157"/>
    <col min="2791" max="2791" width="5.140625" style="157" customWidth="1"/>
    <col min="2792" max="2792" width="63.85546875" style="157" customWidth="1"/>
    <col min="2793" max="2794" width="0" style="157" hidden="1" customWidth="1"/>
    <col min="2795" max="2795" width="11" style="157" customWidth="1"/>
    <col min="2796" max="2796" width="11.5703125" style="157" customWidth="1"/>
    <col min="2797" max="2797" width="11" style="157" customWidth="1"/>
    <col min="2798" max="2798" width="11.5703125" style="157" customWidth="1"/>
    <col min="2799" max="3046" width="9.140625" style="157"/>
    <col min="3047" max="3047" width="5.140625" style="157" customWidth="1"/>
    <col min="3048" max="3048" width="63.85546875" style="157" customWidth="1"/>
    <col min="3049" max="3050" width="0" style="157" hidden="1" customWidth="1"/>
    <col min="3051" max="3051" width="11" style="157" customWidth="1"/>
    <col min="3052" max="3052" width="11.5703125" style="157" customWidth="1"/>
    <col min="3053" max="3053" width="11" style="157" customWidth="1"/>
    <col min="3054" max="3054" width="11.5703125" style="157" customWidth="1"/>
    <col min="3055" max="3302" width="9.140625" style="157"/>
    <col min="3303" max="3303" width="5.140625" style="157" customWidth="1"/>
    <col min="3304" max="3304" width="63.85546875" style="157" customWidth="1"/>
    <col min="3305" max="3306" width="0" style="157" hidden="1" customWidth="1"/>
    <col min="3307" max="3307" width="11" style="157" customWidth="1"/>
    <col min="3308" max="3308" width="11.5703125" style="157" customWidth="1"/>
    <col min="3309" max="3309" width="11" style="157" customWidth="1"/>
    <col min="3310" max="3310" width="11.5703125" style="157" customWidth="1"/>
    <col min="3311" max="3558" width="9.140625" style="157"/>
    <col min="3559" max="3559" width="5.140625" style="157" customWidth="1"/>
    <col min="3560" max="3560" width="63.85546875" style="157" customWidth="1"/>
    <col min="3561" max="3562" width="0" style="157" hidden="1" customWidth="1"/>
    <col min="3563" max="3563" width="11" style="157" customWidth="1"/>
    <col min="3564" max="3564" width="11.5703125" style="157" customWidth="1"/>
    <col min="3565" max="3565" width="11" style="157" customWidth="1"/>
    <col min="3566" max="3566" width="11.5703125" style="157" customWidth="1"/>
    <col min="3567" max="3814" width="9.140625" style="157"/>
    <col min="3815" max="3815" width="5.140625" style="157" customWidth="1"/>
    <col min="3816" max="3816" width="63.85546875" style="157" customWidth="1"/>
    <col min="3817" max="3818" width="0" style="157" hidden="1" customWidth="1"/>
    <col min="3819" max="3819" width="11" style="157" customWidth="1"/>
    <col min="3820" max="3820" width="11.5703125" style="157" customWidth="1"/>
    <col min="3821" max="3821" width="11" style="157" customWidth="1"/>
    <col min="3822" max="3822" width="11.5703125" style="157" customWidth="1"/>
    <col min="3823" max="4070" width="9.140625" style="157"/>
    <col min="4071" max="4071" width="5.140625" style="157" customWidth="1"/>
    <col min="4072" max="4072" width="63.85546875" style="157" customWidth="1"/>
    <col min="4073" max="4074" width="0" style="157" hidden="1" customWidth="1"/>
    <col min="4075" max="4075" width="11" style="157" customWidth="1"/>
    <col min="4076" max="4076" width="11.5703125" style="157" customWidth="1"/>
    <col min="4077" max="4077" width="11" style="157" customWidth="1"/>
    <col min="4078" max="4078" width="11.5703125" style="157" customWidth="1"/>
    <col min="4079" max="4326" width="9.140625" style="157"/>
    <col min="4327" max="4327" width="5.140625" style="157" customWidth="1"/>
    <col min="4328" max="4328" width="63.85546875" style="157" customWidth="1"/>
    <col min="4329" max="4330" width="0" style="157" hidden="1" customWidth="1"/>
    <col min="4331" max="4331" width="11" style="157" customWidth="1"/>
    <col min="4332" max="4332" width="11.5703125" style="157" customWidth="1"/>
    <col min="4333" max="4333" width="11" style="157" customWidth="1"/>
    <col min="4334" max="4334" width="11.5703125" style="157" customWidth="1"/>
    <col min="4335" max="4582" width="9.140625" style="157"/>
    <col min="4583" max="4583" width="5.140625" style="157" customWidth="1"/>
    <col min="4584" max="4584" width="63.85546875" style="157" customWidth="1"/>
    <col min="4585" max="4586" width="0" style="157" hidden="1" customWidth="1"/>
    <col min="4587" max="4587" width="11" style="157" customWidth="1"/>
    <col min="4588" max="4588" width="11.5703125" style="157" customWidth="1"/>
    <col min="4589" max="4589" width="11" style="157" customWidth="1"/>
    <col min="4590" max="4590" width="11.5703125" style="157" customWidth="1"/>
    <col min="4591" max="4838" width="9.140625" style="157"/>
    <col min="4839" max="4839" width="5.140625" style="157" customWidth="1"/>
    <col min="4840" max="4840" width="63.85546875" style="157" customWidth="1"/>
    <col min="4841" max="4842" width="0" style="157" hidden="1" customWidth="1"/>
    <col min="4843" max="4843" width="11" style="157" customWidth="1"/>
    <col min="4844" max="4844" width="11.5703125" style="157" customWidth="1"/>
    <col min="4845" max="4845" width="11" style="157" customWidth="1"/>
    <col min="4846" max="4846" width="11.5703125" style="157" customWidth="1"/>
    <col min="4847" max="5094" width="9.140625" style="157"/>
    <col min="5095" max="5095" width="5.140625" style="157" customWidth="1"/>
    <col min="5096" max="5096" width="63.85546875" style="157" customWidth="1"/>
    <col min="5097" max="5098" width="0" style="157" hidden="1" customWidth="1"/>
    <col min="5099" max="5099" width="11" style="157" customWidth="1"/>
    <col min="5100" max="5100" width="11.5703125" style="157" customWidth="1"/>
    <col min="5101" max="5101" width="11" style="157" customWidth="1"/>
    <col min="5102" max="5102" width="11.5703125" style="157" customWidth="1"/>
    <col min="5103" max="5350" width="9.140625" style="157"/>
    <col min="5351" max="5351" width="5.140625" style="157" customWidth="1"/>
    <col min="5352" max="5352" width="63.85546875" style="157" customWidth="1"/>
    <col min="5353" max="5354" width="0" style="157" hidden="1" customWidth="1"/>
    <col min="5355" max="5355" width="11" style="157" customWidth="1"/>
    <col min="5356" max="5356" width="11.5703125" style="157" customWidth="1"/>
    <col min="5357" max="5357" width="11" style="157" customWidth="1"/>
    <col min="5358" max="5358" width="11.5703125" style="157" customWidth="1"/>
    <col min="5359" max="5606" width="9.140625" style="157"/>
    <col min="5607" max="5607" width="5.140625" style="157" customWidth="1"/>
    <col min="5608" max="5608" width="63.85546875" style="157" customWidth="1"/>
    <col min="5609" max="5610" width="0" style="157" hidden="1" customWidth="1"/>
    <col min="5611" max="5611" width="11" style="157" customWidth="1"/>
    <col min="5612" max="5612" width="11.5703125" style="157" customWidth="1"/>
    <col min="5613" max="5613" width="11" style="157" customWidth="1"/>
    <col min="5614" max="5614" width="11.5703125" style="157" customWidth="1"/>
    <col min="5615" max="5862" width="9.140625" style="157"/>
    <col min="5863" max="5863" width="5.140625" style="157" customWidth="1"/>
    <col min="5864" max="5864" width="63.85546875" style="157" customWidth="1"/>
    <col min="5865" max="5866" width="0" style="157" hidden="1" customWidth="1"/>
    <col min="5867" max="5867" width="11" style="157" customWidth="1"/>
    <col min="5868" max="5868" width="11.5703125" style="157" customWidth="1"/>
    <col min="5869" max="5869" width="11" style="157" customWidth="1"/>
    <col min="5870" max="5870" width="11.5703125" style="157" customWidth="1"/>
    <col min="5871" max="6118" width="9.140625" style="157"/>
    <col min="6119" max="6119" width="5.140625" style="157" customWidth="1"/>
    <col min="6120" max="6120" width="63.85546875" style="157" customWidth="1"/>
    <col min="6121" max="6122" width="0" style="157" hidden="1" customWidth="1"/>
    <col min="6123" max="6123" width="11" style="157" customWidth="1"/>
    <col min="6124" max="6124" width="11.5703125" style="157" customWidth="1"/>
    <col min="6125" max="6125" width="11" style="157" customWidth="1"/>
    <col min="6126" max="6126" width="11.5703125" style="157" customWidth="1"/>
    <col min="6127" max="6374" width="9.140625" style="157"/>
    <col min="6375" max="6375" width="5.140625" style="157" customWidth="1"/>
    <col min="6376" max="6376" width="63.85546875" style="157" customWidth="1"/>
    <col min="6377" max="6378" width="0" style="157" hidden="1" customWidth="1"/>
    <col min="6379" max="6379" width="11" style="157" customWidth="1"/>
    <col min="6380" max="6380" width="11.5703125" style="157" customWidth="1"/>
    <col min="6381" max="6381" width="11" style="157" customWidth="1"/>
    <col min="6382" max="6382" width="11.5703125" style="157" customWidth="1"/>
    <col min="6383" max="6630" width="9.140625" style="157"/>
    <col min="6631" max="6631" width="5.140625" style="157" customWidth="1"/>
    <col min="6632" max="6632" width="63.85546875" style="157" customWidth="1"/>
    <col min="6633" max="6634" width="0" style="157" hidden="1" customWidth="1"/>
    <col min="6635" max="6635" width="11" style="157" customWidth="1"/>
    <col min="6636" max="6636" width="11.5703125" style="157" customWidth="1"/>
    <col min="6637" max="6637" width="11" style="157" customWidth="1"/>
    <col min="6638" max="6638" width="11.5703125" style="157" customWidth="1"/>
    <col min="6639" max="6886" width="9.140625" style="157"/>
    <col min="6887" max="6887" width="5.140625" style="157" customWidth="1"/>
    <col min="6888" max="6888" width="63.85546875" style="157" customWidth="1"/>
    <col min="6889" max="6890" width="0" style="157" hidden="1" customWidth="1"/>
    <col min="6891" max="6891" width="11" style="157" customWidth="1"/>
    <col min="6892" max="6892" width="11.5703125" style="157" customWidth="1"/>
    <col min="6893" max="6893" width="11" style="157" customWidth="1"/>
    <col min="6894" max="6894" width="11.5703125" style="157" customWidth="1"/>
    <col min="6895" max="7142" width="9.140625" style="157"/>
    <col min="7143" max="7143" width="5.140625" style="157" customWidth="1"/>
    <col min="7144" max="7144" width="63.85546875" style="157" customWidth="1"/>
    <col min="7145" max="7146" width="0" style="157" hidden="1" customWidth="1"/>
    <col min="7147" max="7147" width="11" style="157" customWidth="1"/>
    <col min="7148" max="7148" width="11.5703125" style="157" customWidth="1"/>
    <col min="7149" max="7149" width="11" style="157" customWidth="1"/>
    <col min="7150" max="7150" width="11.5703125" style="157" customWidth="1"/>
    <col min="7151" max="7398" width="9.140625" style="157"/>
    <col min="7399" max="7399" width="5.140625" style="157" customWidth="1"/>
    <col min="7400" max="7400" width="63.85546875" style="157" customWidth="1"/>
    <col min="7401" max="7402" width="0" style="157" hidden="1" customWidth="1"/>
    <col min="7403" max="7403" width="11" style="157" customWidth="1"/>
    <col min="7404" max="7404" width="11.5703125" style="157" customWidth="1"/>
    <col min="7405" max="7405" width="11" style="157" customWidth="1"/>
    <col min="7406" max="7406" width="11.5703125" style="157" customWidth="1"/>
    <col min="7407" max="7654" width="9.140625" style="157"/>
    <col min="7655" max="7655" width="5.140625" style="157" customWidth="1"/>
    <col min="7656" max="7656" width="63.85546875" style="157" customWidth="1"/>
    <col min="7657" max="7658" width="0" style="157" hidden="1" customWidth="1"/>
    <col min="7659" max="7659" width="11" style="157" customWidth="1"/>
    <col min="7660" max="7660" width="11.5703125" style="157" customWidth="1"/>
    <col min="7661" max="7661" width="11" style="157" customWidth="1"/>
    <col min="7662" max="7662" width="11.5703125" style="157" customWidth="1"/>
    <col min="7663" max="7910" width="9.140625" style="157"/>
    <col min="7911" max="7911" width="5.140625" style="157" customWidth="1"/>
    <col min="7912" max="7912" width="63.85546875" style="157" customWidth="1"/>
    <col min="7913" max="7914" width="0" style="157" hidden="1" customWidth="1"/>
    <col min="7915" max="7915" width="11" style="157" customWidth="1"/>
    <col min="7916" max="7916" width="11.5703125" style="157" customWidth="1"/>
    <col min="7917" max="7917" width="11" style="157" customWidth="1"/>
    <col min="7918" max="7918" width="11.5703125" style="157" customWidth="1"/>
    <col min="7919" max="8166" width="9.140625" style="157"/>
    <col min="8167" max="8167" width="5.140625" style="157" customWidth="1"/>
    <col min="8168" max="8168" width="63.85546875" style="157" customWidth="1"/>
    <col min="8169" max="8170" width="0" style="157" hidden="1" customWidth="1"/>
    <col min="8171" max="8171" width="11" style="157" customWidth="1"/>
    <col min="8172" max="8172" width="11.5703125" style="157" customWidth="1"/>
    <col min="8173" max="8173" width="11" style="157" customWidth="1"/>
    <col min="8174" max="8174" width="11.5703125" style="157" customWidth="1"/>
    <col min="8175" max="8422" width="9.140625" style="157"/>
    <col min="8423" max="8423" width="5.140625" style="157" customWidth="1"/>
    <col min="8424" max="8424" width="63.85546875" style="157" customWidth="1"/>
    <col min="8425" max="8426" width="0" style="157" hidden="1" customWidth="1"/>
    <col min="8427" max="8427" width="11" style="157" customWidth="1"/>
    <col min="8428" max="8428" width="11.5703125" style="157" customWidth="1"/>
    <col min="8429" max="8429" width="11" style="157" customWidth="1"/>
    <col min="8430" max="8430" width="11.5703125" style="157" customWidth="1"/>
    <col min="8431" max="8678" width="9.140625" style="157"/>
    <col min="8679" max="8679" width="5.140625" style="157" customWidth="1"/>
    <col min="8680" max="8680" width="63.85546875" style="157" customWidth="1"/>
    <col min="8681" max="8682" width="0" style="157" hidden="1" customWidth="1"/>
    <col min="8683" max="8683" width="11" style="157" customWidth="1"/>
    <col min="8684" max="8684" width="11.5703125" style="157" customWidth="1"/>
    <col min="8685" max="8685" width="11" style="157" customWidth="1"/>
    <col min="8686" max="8686" width="11.5703125" style="157" customWidth="1"/>
    <col min="8687" max="8934" width="9.140625" style="157"/>
    <col min="8935" max="8935" width="5.140625" style="157" customWidth="1"/>
    <col min="8936" max="8936" width="63.85546875" style="157" customWidth="1"/>
    <col min="8937" max="8938" width="0" style="157" hidden="1" customWidth="1"/>
    <col min="8939" max="8939" width="11" style="157" customWidth="1"/>
    <col min="8940" max="8940" width="11.5703125" style="157" customWidth="1"/>
    <col min="8941" max="8941" width="11" style="157" customWidth="1"/>
    <col min="8942" max="8942" width="11.5703125" style="157" customWidth="1"/>
    <col min="8943" max="9190" width="9.140625" style="157"/>
    <col min="9191" max="9191" width="5.140625" style="157" customWidth="1"/>
    <col min="9192" max="9192" width="63.85546875" style="157" customWidth="1"/>
    <col min="9193" max="9194" width="0" style="157" hidden="1" customWidth="1"/>
    <col min="9195" max="9195" width="11" style="157" customWidth="1"/>
    <col min="9196" max="9196" width="11.5703125" style="157" customWidth="1"/>
    <col min="9197" max="9197" width="11" style="157" customWidth="1"/>
    <col min="9198" max="9198" width="11.5703125" style="157" customWidth="1"/>
    <col min="9199" max="9446" width="9.140625" style="157"/>
    <col min="9447" max="9447" width="5.140625" style="157" customWidth="1"/>
    <col min="9448" max="9448" width="63.85546875" style="157" customWidth="1"/>
    <col min="9449" max="9450" width="0" style="157" hidden="1" customWidth="1"/>
    <col min="9451" max="9451" width="11" style="157" customWidth="1"/>
    <col min="9452" max="9452" width="11.5703125" style="157" customWidth="1"/>
    <col min="9453" max="9453" width="11" style="157" customWidth="1"/>
    <col min="9454" max="9454" width="11.5703125" style="157" customWidth="1"/>
    <col min="9455" max="9702" width="9.140625" style="157"/>
    <col min="9703" max="9703" width="5.140625" style="157" customWidth="1"/>
    <col min="9704" max="9704" width="63.85546875" style="157" customWidth="1"/>
    <col min="9705" max="9706" width="0" style="157" hidden="1" customWidth="1"/>
    <col min="9707" max="9707" width="11" style="157" customWidth="1"/>
    <col min="9708" max="9708" width="11.5703125" style="157" customWidth="1"/>
    <col min="9709" max="9709" width="11" style="157" customWidth="1"/>
    <col min="9710" max="9710" width="11.5703125" style="157" customWidth="1"/>
    <col min="9711" max="9958" width="9.140625" style="157"/>
    <col min="9959" max="9959" width="5.140625" style="157" customWidth="1"/>
    <col min="9960" max="9960" width="63.85546875" style="157" customWidth="1"/>
    <col min="9961" max="9962" width="0" style="157" hidden="1" customWidth="1"/>
    <col min="9963" max="9963" width="11" style="157" customWidth="1"/>
    <col min="9964" max="9964" width="11.5703125" style="157" customWidth="1"/>
    <col min="9965" max="9965" width="11" style="157" customWidth="1"/>
    <col min="9966" max="9966" width="11.5703125" style="157" customWidth="1"/>
    <col min="9967" max="10214" width="9.140625" style="157"/>
    <col min="10215" max="10215" width="5.140625" style="157" customWidth="1"/>
    <col min="10216" max="10216" width="63.85546875" style="157" customWidth="1"/>
    <col min="10217" max="10218" width="0" style="157" hidden="1" customWidth="1"/>
    <col min="10219" max="10219" width="11" style="157" customWidth="1"/>
    <col min="10220" max="10220" width="11.5703125" style="157" customWidth="1"/>
    <col min="10221" max="10221" width="11" style="157" customWidth="1"/>
    <col min="10222" max="10222" width="11.5703125" style="157" customWidth="1"/>
    <col min="10223" max="10470" width="9.140625" style="157"/>
    <col min="10471" max="10471" width="5.140625" style="157" customWidth="1"/>
    <col min="10472" max="10472" width="63.85546875" style="157" customWidth="1"/>
    <col min="10473" max="10474" width="0" style="157" hidden="1" customWidth="1"/>
    <col min="10475" max="10475" width="11" style="157" customWidth="1"/>
    <col min="10476" max="10476" width="11.5703125" style="157" customWidth="1"/>
    <col min="10477" max="10477" width="11" style="157" customWidth="1"/>
    <col min="10478" max="10478" width="11.5703125" style="157" customWidth="1"/>
    <col min="10479" max="10726" width="9.140625" style="157"/>
    <col min="10727" max="10727" width="5.140625" style="157" customWidth="1"/>
    <col min="10728" max="10728" width="63.85546875" style="157" customWidth="1"/>
    <col min="10729" max="10730" width="0" style="157" hidden="1" customWidth="1"/>
    <col min="10731" max="10731" width="11" style="157" customWidth="1"/>
    <col min="10732" max="10732" width="11.5703125" style="157" customWidth="1"/>
    <col min="10733" max="10733" width="11" style="157" customWidth="1"/>
    <col min="10734" max="10734" width="11.5703125" style="157" customWidth="1"/>
    <col min="10735" max="10982" width="9.140625" style="157"/>
    <col min="10983" max="10983" width="5.140625" style="157" customWidth="1"/>
    <col min="10984" max="10984" width="63.85546875" style="157" customWidth="1"/>
    <col min="10985" max="10986" width="0" style="157" hidden="1" customWidth="1"/>
    <col min="10987" max="10987" width="11" style="157" customWidth="1"/>
    <col min="10988" max="10988" width="11.5703125" style="157" customWidth="1"/>
    <col min="10989" max="10989" width="11" style="157" customWidth="1"/>
    <col min="10990" max="10990" width="11.5703125" style="157" customWidth="1"/>
    <col min="10991" max="11238" width="9.140625" style="157"/>
    <col min="11239" max="11239" width="5.140625" style="157" customWidth="1"/>
    <col min="11240" max="11240" width="63.85546875" style="157" customWidth="1"/>
    <col min="11241" max="11242" width="0" style="157" hidden="1" customWidth="1"/>
    <col min="11243" max="11243" width="11" style="157" customWidth="1"/>
    <col min="11244" max="11244" width="11.5703125" style="157" customWidth="1"/>
    <col min="11245" max="11245" width="11" style="157" customWidth="1"/>
    <col min="11246" max="11246" width="11.5703125" style="157" customWidth="1"/>
    <col min="11247" max="11494" width="9.140625" style="157"/>
    <col min="11495" max="11495" width="5.140625" style="157" customWidth="1"/>
    <col min="11496" max="11496" width="63.85546875" style="157" customWidth="1"/>
    <col min="11497" max="11498" width="0" style="157" hidden="1" customWidth="1"/>
    <col min="11499" max="11499" width="11" style="157" customWidth="1"/>
    <col min="11500" max="11500" width="11.5703125" style="157" customWidth="1"/>
    <col min="11501" max="11501" width="11" style="157" customWidth="1"/>
    <col min="11502" max="11502" width="11.5703125" style="157" customWidth="1"/>
    <col min="11503" max="11750" width="9.140625" style="157"/>
    <col min="11751" max="11751" width="5.140625" style="157" customWidth="1"/>
    <col min="11752" max="11752" width="63.85546875" style="157" customWidth="1"/>
    <col min="11753" max="11754" width="0" style="157" hidden="1" customWidth="1"/>
    <col min="11755" max="11755" width="11" style="157" customWidth="1"/>
    <col min="11756" max="11756" width="11.5703125" style="157" customWidth="1"/>
    <col min="11757" max="11757" width="11" style="157" customWidth="1"/>
    <col min="11758" max="11758" width="11.5703125" style="157" customWidth="1"/>
    <col min="11759" max="12006" width="9.140625" style="157"/>
    <col min="12007" max="12007" width="5.140625" style="157" customWidth="1"/>
    <col min="12008" max="12008" width="63.85546875" style="157" customWidth="1"/>
    <col min="12009" max="12010" width="0" style="157" hidden="1" customWidth="1"/>
    <col min="12011" max="12011" width="11" style="157" customWidth="1"/>
    <col min="12012" max="12012" width="11.5703125" style="157" customWidth="1"/>
    <col min="12013" max="12013" width="11" style="157" customWidth="1"/>
    <col min="12014" max="12014" width="11.5703125" style="157" customWidth="1"/>
    <col min="12015" max="12262" width="9.140625" style="157"/>
    <col min="12263" max="12263" width="5.140625" style="157" customWidth="1"/>
    <col min="12264" max="12264" width="63.85546875" style="157" customWidth="1"/>
    <col min="12265" max="12266" width="0" style="157" hidden="1" customWidth="1"/>
    <col min="12267" max="12267" width="11" style="157" customWidth="1"/>
    <col min="12268" max="12268" width="11.5703125" style="157" customWidth="1"/>
    <col min="12269" max="12269" width="11" style="157" customWidth="1"/>
    <col min="12270" max="12270" width="11.5703125" style="157" customWidth="1"/>
    <col min="12271" max="12518" width="9.140625" style="157"/>
    <col min="12519" max="12519" width="5.140625" style="157" customWidth="1"/>
    <col min="12520" max="12520" width="63.85546875" style="157" customWidth="1"/>
    <col min="12521" max="12522" width="0" style="157" hidden="1" customWidth="1"/>
    <col min="12523" max="12523" width="11" style="157" customWidth="1"/>
    <col min="12524" max="12524" width="11.5703125" style="157" customWidth="1"/>
    <col min="12525" max="12525" width="11" style="157" customWidth="1"/>
    <col min="12526" max="12526" width="11.5703125" style="157" customWidth="1"/>
    <col min="12527" max="12774" width="9.140625" style="157"/>
    <col min="12775" max="12775" width="5.140625" style="157" customWidth="1"/>
    <col min="12776" max="12776" width="63.85546875" style="157" customWidth="1"/>
    <col min="12777" max="12778" width="0" style="157" hidden="1" customWidth="1"/>
    <col min="12779" max="12779" width="11" style="157" customWidth="1"/>
    <col min="12780" max="12780" width="11.5703125" style="157" customWidth="1"/>
    <col min="12781" max="12781" width="11" style="157" customWidth="1"/>
    <col min="12782" max="12782" width="11.5703125" style="157" customWidth="1"/>
    <col min="12783" max="13030" width="9.140625" style="157"/>
    <col min="13031" max="13031" width="5.140625" style="157" customWidth="1"/>
    <col min="13032" max="13032" width="63.85546875" style="157" customWidth="1"/>
    <col min="13033" max="13034" width="0" style="157" hidden="1" customWidth="1"/>
    <col min="13035" max="13035" width="11" style="157" customWidth="1"/>
    <col min="13036" max="13036" width="11.5703125" style="157" customWidth="1"/>
    <col min="13037" max="13037" width="11" style="157" customWidth="1"/>
    <col min="13038" max="13038" width="11.5703125" style="157" customWidth="1"/>
    <col min="13039" max="13286" width="9.140625" style="157"/>
    <col min="13287" max="13287" width="5.140625" style="157" customWidth="1"/>
    <col min="13288" max="13288" width="63.85546875" style="157" customWidth="1"/>
    <col min="13289" max="13290" width="0" style="157" hidden="1" customWidth="1"/>
    <col min="13291" max="13291" width="11" style="157" customWidth="1"/>
    <col min="13292" max="13292" width="11.5703125" style="157" customWidth="1"/>
    <col min="13293" max="13293" width="11" style="157" customWidth="1"/>
    <col min="13294" max="13294" width="11.5703125" style="157" customWidth="1"/>
    <col min="13295" max="13542" width="9.140625" style="157"/>
    <col min="13543" max="13543" width="5.140625" style="157" customWidth="1"/>
    <col min="13544" max="13544" width="63.85546875" style="157" customWidth="1"/>
    <col min="13545" max="13546" width="0" style="157" hidden="1" customWidth="1"/>
    <col min="13547" max="13547" width="11" style="157" customWidth="1"/>
    <col min="13548" max="13548" width="11.5703125" style="157" customWidth="1"/>
    <col min="13549" max="13549" width="11" style="157" customWidth="1"/>
    <col min="13550" max="13550" width="11.5703125" style="157" customWidth="1"/>
    <col min="13551" max="13798" width="9.140625" style="157"/>
    <col min="13799" max="13799" width="5.140625" style="157" customWidth="1"/>
    <col min="13800" max="13800" width="63.85546875" style="157" customWidth="1"/>
    <col min="13801" max="13802" width="0" style="157" hidden="1" customWidth="1"/>
    <col min="13803" max="13803" width="11" style="157" customWidth="1"/>
    <col min="13804" max="13804" width="11.5703125" style="157" customWidth="1"/>
    <col min="13805" max="13805" width="11" style="157" customWidth="1"/>
    <col min="13806" max="13806" width="11.5703125" style="157" customWidth="1"/>
    <col min="13807" max="14054" width="9.140625" style="157"/>
    <col min="14055" max="14055" width="5.140625" style="157" customWidth="1"/>
    <col min="14056" max="14056" width="63.85546875" style="157" customWidth="1"/>
    <col min="14057" max="14058" width="0" style="157" hidden="1" customWidth="1"/>
    <col min="14059" max="14059" width="11" style="157" customWidth="1"/>
    <col min="14060" max="14060" width="11.5703125" style="157" customWidth="1"/>
    <col min="14061" max="14061" width="11" style="157" customWidth="1"/>
    <col min="14062" max="14062" width="11.5703125" style="157" customWidth="1"/>
    <col min="14063" max="14310" width="9.140625" style="157"/>
    <col min="14311" max="14311" width="5.140625" style="157" customWidth="1"/>
    <col min="14312" max="14312" width="63.85546875" style="157" customWidth="1"/>
    <col min="14313" max="14314" width="0" style="157" hidden="1" customWidth="1"/>
    <col min="14315" max="14315" width="11" style="157" customWidth="1"/>
    <col min="14316" max="14316" width="11.5703125" style="157" customWidth="1"/>
    <col min="14317" max="14317" width="11" style="157" customWidth="1"/>
    <col min="14318" max="14318" width="11.5703125" style="157" customWidth="1"/>
    <col min="14319" max="14566" width="9.140625" style="157"/>
    <col min="14567" max="14567" width="5.140625" style="157" customWidth="1"/>
    <col min="14568" max="14568" width="63.85546875" style="157" customWidth="1"/>
    <col min="14569" max="14570" width="0" style="157" hidden="1" customWidth="1"/>
    <col min="14571" max="14571" width="11" style="157" customWidth="1"/>
    <col min="14572" max="14572" width="11.5703125" style="157" customWidth="1"/>
    <col min="14573" max="14573" width="11" style="157" customWidth="1"/>
    <col min="14574" max="14574" width="11.5703125" style="157" customWidth="1"/>
    <col min="14575" max="14822" width="9.140625" style="157"/>
    <col min="14823" max="14823" width="5.140625" style="157" customWidth="1"/>
    <col min="14824" max="14824" width="63.85546875" style="157" customWidth="1"/>
    <col min="14825" max="14826" width="0" style="157" hidden="1" customWidth="1"/>
    <col min="14827" max="14827" width="11" style="157" customWidth="1"/>
    <col min="14828" max="14828" width="11.5703125" style="157" customWidth="1"/>
    <col min="14829" max="14829" width="11" style="157" customWidth="1"/>
    <col min="14830" max="14830" width="11.5703125" style="157" customWidth="1"/>
    <col min="14831" max="15078" width="9.140625" style="157"/>
    <col min="15079" max="15079" width="5.140625" style="157" customWidth="1"/>
    <col min="15080" max="15080" width="63.85546875" style="157" customWidth="1"/>
    <col min="15081" max="15082" width="0" style="157" hidden="1" customWidth="1"/>
    <col min="15083" max="15083" width="11" style="157" customWidth="1"/>
    <col min="15084" max="15084" width="11.5703125" style="157" customWidth="1"/>
    <col min="15085" max="15085" width="11" style="157" customWidth="1"/>
    <col min="15086" max="15086" width="11.5703125" style="157" customWidth="1"/>
    <col min="15087" max="15334" width="9.140625" style="157"/>
    <col min="15335" max="15335" width="5.140625" style="157" customWidth="1"/>
    <col min="15336" max="15336" width="63.85546875" style="157" customWidth="1"/>
    <col min="15337" max="15338" width="0" style="157" hidden="1" customWidth="1"/>
    <col min="15339" max="15339" width="11" style="157" customWidth="1"/>
    <col min="15340" max="15340" width="11.5703125" style="157" customWidth="1"/>
    <col min="15341" max="15341" width="11" style="157" customWidth="1"/>
    <col min="15342" max="15342" width="11.5703125" style="157" customWidth="1"/>
    <col min="15343" max="15590" width="9.140625" style="157"/>
    <col min="15591" max="15591" width="5.140625" style="157" customWidth="1"/>
    <col min="15592" max="15592" width="63.85546875" style="157" customWidth="1"/>
    <col min="15593" max="15594" width="0" style="157" hidden="1" customWidth="1"/>
    <col min="15595" max="15595" width="11" style="157" customWidth="1"/>
    <col min="15596" max="15596" width="11.5703125" style="157" customWidth="1"/>
    <col min="15597" max="15597" width="11" style="157" customWidth="1"/>
    <col min="15598" max="15598" width="11.5703125" style="157" customWidth="1"/>
    <col min="15599" max="15846" width="9.140625" style="157"/>
    <col min="15847" max="15847" width="5.140625" style="157" customWidth="1"/>
    <col min="15848" max="15848" width="63.85546875" style="157" customWidth="1"/>
    <col min="15849" max="15850" width="0" style="157" hidden="1" customWidth="1"/>
    <col min="15851" max="15851" width="11" style="157" customWidth="1"/>
    <col min="15852" max="15852" width="11.5703125" style="157" customWidth="1"/>
    <col min="15853" max="15853" width="11" style="157" customWidth="1"/>
    <col min="15854" max="15854" width="11.5703125" style="157" customWidth="1"/>
    <col min="15855" max="16102" width="9.140625" style="157"/>
    <col min="16103" max="16103" width="5.140625" style="157" customWidth="1"/>
    <col min="16104" max="16104" width="63.85546875" style="157" customWidth="1"/>
    <col min="16105" max="16106" width="0" style="157" hidden="1" customWidth="1"/>
    <col min="16107" max="16107" width="11" style="157" customWidth="1"/>
    <col min="16108" max="16108" width="11.5703125" style="157" customWidth="1"/>
    <col min="16109" max="16109" width="11" style="157" customWidth="1"/>
    <col min="16110" max="16110" width="11.5703125" style="157" customWidth="1"/>
    <col min="16111" max="16384" width="9.140625" style="157"/>
  </cols>
  <sheetData>
    <row r="1" spans="1:12" s="152" customFormat="1" ht="12" x14ac:dyDescent="0.2">
      <c r="A1" s="151"/>
      <c r="C1" s="249"/>
      <c r="D1" s="249"/>
      <c r="E1" s="249"/>
      <c r="F1" s="249"/>
      <c r="G1" s="249"/>
      <c r="H1" s="249"/>
      <c r="I1" s="249"/>
      <c r="J1" s="249"/>
      <c r="K1" s="249" t="s">
        <v>456</v>
      </c>
      <c r="L1" s="249"/>
    </row>
    <row r="2" spans="1:12" s="156" customFormat="1" x14ac:dyDescent="0.2">
      <c r="A2" s="153"/>
      <c r="B2" s="154"/>
      <c r="C2" s="154"/>
      <c r="D2" s="155"/>
      <c r="E2" s="154"/>
      <c r="F2" s="155"/>
      <c r="G2" s="154"/>
      <c r="H2" s="155"/>
      <c r="I2" s="154"/>
      <c r="J2" s="155"/>
      <c r="K2" s="154"/>
      <c r="L2" s="155"/>
    </row>
    <row r="3" spans="1:12" ht="12.75" x14ac:dyDescent="0.2">
      <c r="A3" s="248" t="s">
        <v>457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</row>
    <row r="4" spans="1:12" x14ac:dyDescent="0.2">
      <c r="A4" s="158"/>
      <c r="B4" s="159"/>
      <c r="C4" s="160"/>
      <c r="D4" s="161"/>
      <c r="E4" s="160"/>
      <c r="F4" s="161"/>
      <c r="G4" s="160"/>
      <c r="H4" s="161"/>
      <c r="I4" s="160"/>
      <c r="J4" s="161"/>
      <c r="K4" s="160"/>
      <c r="L4" s="161"/>
    </row>
    <row r="5" spans="1:12" x14ac:dyDescent="0.2">
      <c r="A5" s="245" t="s">
        <v>458</v>
      </c>
      <c r="B5" s="245"/>
      <c r="C5" s="245"/>
      <c r="D5" s="245"/>
      <c r="E5" s="245"/>
      <c r="F5" s="245"/>
      <c r="G5" s="245"/>
      <c r="H5" s="245"/>
      <c r="I5" s="245"/>
      <c r="J5" s="245"/>
      <c r="K5" s="245"/>
      <c r="L5" s="245"/>
    </row>
    <row r="6" spans="1:12" x14ac:dyDescent="0.2">
      <c r="A6" s="245" t="s">
        <v>459</v>
      </c>
      <c r="B6" s="245"/>
      <c r="C6" s="245"/>
      <c r="D6" s="245"/>
      <c r="E6" s="245"/>
      <c r="F6" s="245"/>
      <c r="G6" s="245"/>
      <c r="H6" s="245"/>
      <c r="I6" s="245"/>
      <c r="J6" s="245"/>
      <c r="K6" s="245"/>
      <c r="L6" s="245"/>
    </row>
    <row r="7" spans="1:12" x14ac:dyDescent="0.2">
      <c r="A7" s="158"/>
      <c r="B7" s="159"/>
      <c r="C7" s="160"/>
      <c r="D7" s="160"/>
      <c r="E7" s="160"/>
      <c r="F7" s="160"/>
      <c r="G7" s="160"/>
      <c r="H7" s="160"/>
      <c r="I7" s="160"/>
      <c r="J7" s="160"/>
      <c r="K7" s="160"/>
      <c r="L7" s="160"/>
    </row>
    <row r="8" spans="1:12" ht="15" customHeight="1" x14ac:dyDescent="0.2">
      <c r="A8" s="158"/>
      <c r="B8" s="159"/>
      <c r="C8" s="162"/>
      <c r="D8" s="160"/>
      <c r="E8" s="241" t="s">
        <v>460</v>
      </c>
      <c r="F8" s="246"/>
      <c r="G8" s="247"/>
      <c r="H8" s="247"/>
      <c r="I8" s="247"/>
      <c r="J8" s="247"/>
      <c r="K8" s="247"/>
      <c r="L8" s="247"/>
    </row>
    <row r="9" spans="1:12" s="164" customFormat="1" ht="21.75" customHeight="1" x14ac:dyDescent="0.2">
      <c r="A9" s="163" t="s">
        <v>461</v>
      </c>
      <c r="B9" s="163" t="s">
        <v>462</v>
      </c>
      <c r="C9" s="241" t="s">
        <v>463</v>
      </c>
      <c r="D9" s="242"/>
      <c r="E9" s="243" t="s">
        <v>464</v>
      </c>
      <c r="F9" s="244"/>
      <c r="G9" s="241" t="s">
        <v>465</v>
      </c>
      <c r="H9" s="242"/>
      <c r="I9" s="241" t="s">
        <v>466</v>
      </c>
      <c r="J9" s="242"/>
      <c r="K9" s="241" t="s">
        <v>467</v>
      </c>
      <c r="L9" s="242"/>
    </row>
    <row r="10" spans="1:12" s="168" customFormat="1" ht="60" customHeight="1" x14ac:dyDescent="0.2">
      <c r="A10" s="165"/>
      <c r="B10" s="166"/>
      <c r="C10" s="167" t="s">
        <v>468</v>
      </c>
      <c r="D10" s="167" t="s">
        <v>469</v>
      </c>
      <c r="E10" s="167" t="s">
        <v>468</v>
      </c>
      <c r="F10" s="167" t="s">
        <v>469</v>
      </c>
      <c r="G10" s="167" t="s">
        <v>468</v>
      </c>
      <c r="H10" s="167" t="s">
        <v>469</v>
      </c>
      <c r="I10" s="167" t="s">
        <v>468</v>
      </c>
      <c r="J10" s="167" t="s">
        <v>469</v>
      </c>
      <c r="K10" s="167" t="s">
        <v>468</v>
      </c>
      <c r="L10" s="167" t="s">
        <v>469</v>
      </c>
    </row>
    <row r="11" spans="1:12" ht="12" x14ac:dyDescent="0.2">
      <c r="A11" s="169"/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</row>
    <row r="12" spans="1:12" s="168" customFormat="1" ht="12" x14ac:dyDescent="0.2">
      <c r="A12" s="165"/>
      <c r="B12" s="166" t="s">
        <v>470</v>
      </c>
      <c r="C12" s="172"/>
      <c r="D12" s="172"/>
      <c r="E12" s="172"/>
      <c r="F12" s="172"/>
      <c r="G12" s="172"/>
      <c r="H12" s="172"/>
      <c r="I12" s="172"/>
      <c r="J12" s="172"/>
      <c r="K12" s="172"/>
      <c r="L12" s="172"/>
    </row>
    <row r="13" spans="1:12" ht="12" x14ac:dyDescent="0.2">
      <c r="A13" s="169"/>
      <c r="B13" s="170"/>
      <c r="C13" s="171"/>
      <c r="D13" s="171"/>
      <c r="E13" s="171"/>
      <c r="F13" s="171"/>
      <c r="G13" s="171"/>
      <c r="H13" s="171"/>
      <c r="I13" s="171"/>
      <c r="J13" s="171"/>
      <c r="K13" s="171"/>
      <c r="L13" s="171"/>
    </row>
    <row r="14" spans="1:12" s="168" customFormat="1" ht="12" x14ac:dyDescent="0.2">
      <c r="A14" s="165" t="s">
        <v>471</v>
      </c>
      <c r="B14" s="166" t="s">
        <v>472</v>
      </c>
      <c r="C14" s="172">
        <f>124+3</f>
        <v>127</v>
      </c>
      <c r="D14" s="172">
        <f>(1889256+209650)/12</f>
        <v>174908.83333333334</v>
      </c>
      <c r="E14" s="172">
        <f>124+3</f>
        <v>127</v>
      </c>
      <c r="F14" s="172">
        <f>(1889256+209650)/12</f>
        <v>174908.83333333334</v>
      </c>
      <c r="G14" s="172">
        <f>124+3</f>
        <v>127</v>
      </c>
      <c r="H14" s="172">
        <f>(1889256+209650)/12</f>
        <v>174908.83333333334</v>
      </c>
      <c r="I14" s="172">
        <f>124+3</f>
        <v>127</v>
      </c>
      <c r="J14" s="172">
        <f>(1889256+209650)/12</f>
        <v>174908.83333333334</v>
      </c>
      <c r="K14" s="172">
        <f>124+3</f>
        <v>127</v>
      </c>
      <c r="L14" s="172">
        <f>(1889256+209650)/12</f>
        <v>174908.83333333334</v>
      </c>
    </row>
    <row r="15" spans="1:12" ht="12" x14ac:dyDescent="0.2">
      <c r="A15" s="169"/>
      <c r="B15" s="170" t="s">
        <v>473</v>
      </c>
      <c r="C15" s="171"/>
      <c r="D15" s="171"/>
      <c r="E15" s="171"/>
      <c r="F15" s="171"/>
      <c r="G15" s="171"/>
      <c r="H15" s="171"/>
      <c r="I15" s="171"/>
      <c r="J15" s="171"/>
      <c r="K15" s="171"/>
      <c r="L15" s="171"/>
    </row>
    <row r="16" spans="1:12" ht="12" x14ac:dyDescent="0.2">
      <c r="A16" s="169"/>
      <c r="B16" s="170" t="s">
        <v>474</v>
      </c>
      <c r="C16" s="171">
        <f>3</f>
        <v>3</v>
      </c>
      <c r="D16" s="171">
        <f>25656/12</f>
        <v>2138</v>
      </c>
      <c r="E16" s="171">
        <f>3</f>
        <v>3</v>
      </c>
      <c r="F16" s="171">
        <f>25656/12</f>
        <v>2138</v>
      </c>
      <c r="G16" s="171">
        <f>3</f>
        <v>3</v>
      </c>
      <c r="H16" s="171">
        <f>25656/12</f>
        <v>2138</v>
      </c>
      <c r="I16" s="171">
        <f>3</f>
        <v>3</v>
      </c>
      <c r="J16" s="171">
        <f>25656/12</f>
        <v>2138</v>
      </c>
      <c r="K16" s="171">
        <f>3</f>
        <v>3</v>
      </c>
      <c r="L16" s="171">
        <f>25656/12</f>
        <v>2138</v>
      </c>
    </row>
    <row r="17" spans="1:12" ht="12" x14ac:dyDescent="0.2">
      <c r="A17" s="169"/>
      <c r="B17" s="170"/>
      <c r="C17" s="171"/>
      <c r="D17" s="171"/>
      <c r="E17" s="171"/>
      <c r="F17" s="171"/>
      <c r="G17" s="171"/>
      <c r="H17" s="171"/>
      <c r="I17" s="171"/>
      <c r="J17" s="171"/>
      <c r="K17" s="171"/>
      <c r="L17" s="171"/>
    </row>
    <row r="18" spans="1:12" s="168" customFormat="1" ht="12" x14ac:dyDescent="0.2">
      <c r="A18" s="165" t="s">
        <v>475</v>
      </c>
      <c r="B18" s="166" t="s">
        <v>476</v>
      </c>
      <c r="C18" s="172">
        <f>1+5+6</f>
        <v>12</v>
      </c>
      <c r="D18" s="172">
        <f>(12756+41976+63528)/12</f>
        <v>9855</v>
      </c>
      <c r="E18" s="172">
        <f>1+5+6</f>
        <v>12</v>
      </c>
      <c r="F18" s="172">
        <f>(12756+41976+63528)/12</f>
        <v>9855</v>
      </c>
      <c r="G18" s="172">
        <f>1+5+6</f>
        <v>12</v>
      </c>
      <c r="H18" s="172">
        <f>(12756+41976+63528)/12</f>
        <v>9855</v>
      </c>
      <c r="I18" s="172">
        <f>1+5+6</f>
        <v>12</v>
      </c>
      <c r="J18" s="172">
        <f>(12756+41976+63528)/12</f>
        <v>9855</v>
      </c>
      <c r="K18" s="172">
        <f>1+5+6</f>
        <v>12</v>
      </c>
      <c r="L18" s="172">
        <f>(12756+41976+63528)/12</f>
        <v>9855</v>
      </c>
    </row>
    <row r="19" spans="1:12" ht="12" x14ac:dyDescent="0.2">
      <c r="A19" s="169"/>
      <c r="B19" s="170" t="s">
        <v>473</v>
      </c>
      <c r="C19" s="171"/>
      <c r="D19" s="171"/>
      <c r="E19" s="171"/>
      <c r="F19" s="171"/>
      <c r="G19" s="171"/>
      <c r="H19" s="171"/>
      <c r="I19" s="171"/>
      <c r="J19" s="171"/>
      <c r="K19" s="171"/>
      <c r="L19" s="171"/>
    </row>
    <row r="20" spans="1:12" ht="12" x14ac:dyDescent="0.2">
      <c r="A20" s="169"/>
      <c r="B20" s="170" t="s">
        <v>477</v>
      </c>
      <c r="C20" s="171">
        <v>6</v>
      </c>
      <c r="D20" s="171">
        <f>63528/12</f>
        <v>5294</v>
      </c>
      <c r="E20" s="171">
        <v>6</v>
      </c>
      <c r="F20" s="171">
        <f>63528/12</f>
        <v>5294</v>
      </c>
      <c r="G20" s="171">
        <v>6</v>
      </c>
      <c r="H20" s="171">
        <f>63528/12</f>
        <v>5294</v>
      </c>
      <c r="I20" s="171">
        <v>6</v>
      </c>
      <c r="J20" s="171">
        <f>63528/12</f>
        <v>5294</v>
      </c>
      <c r="K20" s="171">
        <v>6</v>
      </c>
      <c r="L20" s="171">
        <f>63528/12</f>
        <v>5294</v>
      </c>
    </row>
    <row r="21" spans="1:12" ht="12" x14ac:dyDescent="0.2">
      <c r="A21" s="169"/>
      <c r="B21" s="170"/>
      <c r="C21" s="171"/>
      <c r="D21" s="171"/>
      <c r="E21" s="171"/>
      <c r="F21" s="171"/>
      <c r="G21" s="171"/>
      <c r="H21" s="171"/>
      <c r="I21" s="171"/>
      <c r="J21" s="171"/>
      <c r="K21" s="171"/>
      <c r="L21" s="171"/>
    </row>
    <row r="22" spans="1:12" s="168" customFormat="1" ht="12" x14ac:dyDescent="0.2">
      <c r="A22" s="165" t="s">
        <v>478</v>
      </c>
      <c r="B22" s="166" t="s">
        <v>479</v>
      </c>
      <c r="C22" s="172">
        <f t="shared" ref="C22:L22" si="0">C24+C25+C26+C27</f>
        <v>205</v>
      </c>
      <c r="D22" s="172">
        <f t="shared" si="0"/>
        <v>222779.25</v>
      </c>
      <c r="E22" s="172">
        <f t="shared" si="0"/>
        <v>205</v>
      </c>
      <c r="F22" s="172">
        <f t="shared" si="0"/>
        <v>222779.25</v>
      </c>
      <c r="G22" s="172">
        <f t="shared" si="0"/>
        <v>205</v>
      </c>
      <c r="H22" s="172">
        <f t="shared" si="0"/>
        <v>222779.25</v>
      </c>
      <c r="I22" s="172">
        <f t="shared" si="0"/>
        <v>205</v>
      </c>
      <c r="J22" s="172">
        <f t="shared" si="0"/>
        <v>222779.25</v>
      </c>
      <c r="K22" s="172">
        <f t="shared" si="0"/>
        <v>210</v>
      </c>
      <c r="L22" s="172">
        <f t="shared" si="0"/>
        <v>228179.25</v>
      </c>
    </row>
    <row r="23" spans="1:12" ht="12" x14ac:dyDescent="0.2">
      <c r="A23" s="169"/>
      <c r="B23" s="170" t="s">
        <v>473</v>
      </c>
      <c r="C23" s="171"/>
      <c r="D23" s="171"/>
      <c r="E23" s="171"/>
      <c r="F23" s="171"/>
      <c r="G23" s="171"/>
      <c r="H23" s="171"/>
      <c r="I23" s="171"/>
      <c r="J23" s="171"/>
      <c r="K23" s="171"/>
      <c r="L23" s="171"/>
    </row>
    <row r="24" spans="1:12" ht="12" x14ac:dyDescent="0.2">
      <c r="A24" s="169">
        <v>1</v>
      </c>
      <c r="B24" s="170" t="s">
        <v>480</v>
      </c>
      <c r="C24" s="171">
        <f>140+12</f>
        <v>152</v>
      </c>
      <c r="D24" s="171">
        <f>1966220/12</f>
        <v>163851.66666666666</v>
      </c>
      <c r="E24" s="171">
        <f>140+12</f>
        <v>152</v>
      </c>
      <c r="F24" s="171">
        <f>1966220/12</f>
        <v>163851.66666666666</v>
      </c>
      <c r="G24" s="171">
        <f>140+12</f>
        <v>152</v>
      </c>
      <c r="H24" s="171">
        <f>1966220/12</f>
        <v>163851.66666666666</v>
      </c>
      <c r="I24" s="171">
        <f>140+12</f>
        <v>152</v>
      </c>
      <c r="J24" s="171">
        <f>1966220/12</f>
        <v>163851.66666666666</v>
      </c>
      <c r="K24" s="171">
        <f>140+12</f>
        <v>152</v>
      </c>
      <c r="L24" s="171">
        <f>1966220/12</f>
        <v>163851.66666666666</v>
      </c>
    </row>
    <row r="25" spans="1:12" ht="12" x14ac:dyDescent="0.2">
      <c r="A25" s="169">
        <v>2</v>
      </c>
      <c r="B25" s="170" t="s">
        <v>481</v>
      </c>
      <c r="C25" s="171">
        <v>46</v>
      </c>
      <c r="D25" s="171">
        <f>658339/12</f>
        <v>54861.583333333336</v>
      </c>
      <c r="E25" s="171">
        <v>46</v>
      </c>
      <c r="F25" s="171">
        <f>658339/12</f>
        <v>54861.583333333336</v>
      </c>
      <c r="G25" s="171">
        <v>46</v>
      </c>
      <c r="H25" s="171">
        <f>658339/12</f>
        <v>54861.583333333336</v>
      </c>
      <c r="I25" s="171">
        <v>46</v>
      </c>
      <c r="J25" s="171">
        <f>658339/12</f>
        <v>54861.583333333336</v>
      </c>
      <c r="K25" s="171">
        <f>46+5</f>
        <v>51</v>
      </c>
      <c r="L25" s="171">
        <f>658339/12+5400</f>
        <v>60261.583333333336</v>
      </c>
    </row>
    <row r="26" spans="1:12" ht="12" x14ac:dyDescent="0.2">
      <c r="A26" s="169">
        <v>3</v>
      </c>
      <c r="B26" s="170" t="s">
        <v>482</v>
      </c>
      <c r="C26" s="171">
        <v>1</v>
      </c>
      <c r="D26" s="171">
        <f>7776/12</f>
        <v>648</v>
      </c>
      <c r="E26" s="171">
        <v>1</v>
      </c>
      <c r="F26" s="171">
        <f>7776/12</f>
        <v>648</v>
      </c>
      <c r="G26" s="171">
        <v>1</v>
      </c>
      <c r="H26" s="171">
        <f>7776/12</f>
        <v>648</v>
      </c>
      <c r="I26" s="171">
        <v>1</v>
      </c>
      <c r="J26" s="171">
        <f>7776/12</f>
        <v>648</v>
      </c>
      <c r="K26" s="171">
        <v>1</v>
      </c>
      <c r="L26" s="171">
        <f>7776/12</f>
        <v>648</v>
      </c>
    </row>
    <row r="27" spans="1:12" ht="12" x14ac:dyDescent="0.2">
      <c r="A27" s="169">
        <v>4</v>
      </c>
      <c r="B27" s="170" t="s">
        <v>483</v>
      </c>
      <c r="C27" s="171">
        <v>6</v>
      </c>
      <c r="D27" s="171">
        <f>41016/12</f>
        <v>3418</v>
      </c>
      <c r="E27" s="171">
        <v>6</v>
      </c>
      <c r="F27" s="171">
        <f>41016/12</f>
        <v>3418</v>
      </c>
      <c r="G27" s="171">
        <v>6</v>
      </c>
      <c r="H27" s="171">
        <f>41016/12</f>
        <v>3418</v>
      </c>
      <c r="I27" s="171">
        <v>6</v>
      </c>
      <c r="J27" s="171">
        <f>41016/12</f>
        <v>3418</v>
      </c>
      <c r="K27" s="171">
        <v>6</v>
      </c>
      <c r="L27" s="171">
        <f>41016/12</f>
        <v>3418</v>
      </c>
    </row>
    <row r="28" spans="1:12" ht="12" x14ac:dyDescent="0.2">
      <c r="A28" s="169"/>
      <c r="B28" s="170"/>
      <c r="C28" s="171"/>
      <c r="D28" s="171"/>
      <c r="E28" s="171"/>
      <c r="F28" s="171"/>
      <c r="G28" s="171"/>
      <c r="H28" s="171"/>
      <c r="I28" s="171"/>
      <c r="J28" s="171"/>
      <c r="K28" s="171"/>
      <c r="L28" s="171"/>
    </row>
    <row r="29" spans="1:12" s="168" customFormat="1" ht="12" x14ac:dyDescent="0.2">
      <c r="A29" s="165" t="s">
        <v>484</v>
      </c>
      <c r="B29" s="166" t="s">
        <v>485</v>
      </c>
      <c r="C29" s="172">
        <v>270</v>
      </c>
      <c r="D29" s="172">
        <f>(129372+171072+187264+696296+680420+40120+782373+103494)/12</f>
        <v>232534.25</v>
      </c>
      <c r="E29" s="172">
        <v>270</v>
      </c>
      <c r="F29" s="172">
        <f>(129372+171072+187264+696296+680420+40120+782373+103494)/12</f>
        <v>232534.25</v>
      </c>
      <c r="G29" s="172">
        <v>270</v>
      </c>
      <c r="H29" s="172">
        <f>(129372+171072+187264+696296+680420+40120+782373+103494)/12</f>
        <v>232534.25</v>
      </c>
      <c r="I29" s="172">
        <f>270+2</f>
        <v>272</v>
      </c>
      <c r="J29" s="172">
        <f>232534+1364</f>
        <v>233898</v>
      </c>
      <c r="K29" s="172">
        <f>270+2</f>
        <v>272</v>
      </c>
      <c r="L29" s="172">
        <f>232534+1364</f>
        <v>233898</v>
      </c>
    </row>
    <row r="30" spans="1:12" s="175" customFormat="1" ht="12" hidden="1" x14ac:dyDescent="0.2">
      <c r="A30" s="173">
        <v>2</v>
      </c>
      <c r="B30" s="174" t="s">
        <v>486</v>
      </c>
      <c r="C30" s="171">
        <f>20-9-11</f>
        <v>0</v>
      </c>
      <c r="D30" s="171"/>
      <c r="E30" s="171">
        <f>20-9-11</f>
        <v>0</v>
      </c>
      <c r="F30" s="171"/>
      <c r="G30" s="171">
        <f>20-9-11</f>
        <v>0</v>
      </c>
      <c r="H30" s="171"/>
      <c r="I30" s="171">
        <f>20-9-11</f>
        <v>0</v>
      </c>
      <c r="J30" s="171"/>
      <c r="K30" s="171">
        <f>20-9-11</f>
        <v>0</v>
      </c>
      <c r="L30" s="171"/>
    </row>
    <row r="31" spans="1:12" ht="12" x14ac:dyDescent="0.2">
      <c r="A31" s="169"/>
      <c r="B31" s="170"/>
      <c r="C31" s="171"/>
      <c r="D31" s="171"/>
      <c r="E31" s="171"/>
      <c r="F31" s="171"/>
      <c r="G31" s="171"/>
      <c r="H31" s="171"/>
      <c r="I31" s="171"/>
      <c r="J31" s="171"/>
      <c r="K31" s="171"/>
      <c r="L31" s="171"/>
    </row>
    <row r="32" spans="1:12" s="168" customFormat="1" ht="12" x14ac:dyDescent="0.2">
      <c r="A32" s="165" t="s">
        <v>487</v>
      </c>
      <c r="B32" s="166" t="s">
        <v>488</v>
      </c>
      <c r="C32" s="172">
        <f>127+13+50</f>
        <v>190</v>
      </c>
      <c r="D32" s="172">
        <f>(588876+1603917)/12</f>
        <v>182732.75</v>
      </c>
      <c r="E32" s="172">
        <f>127+13+50</f>
        <v>190</v>
      </c>
      <c r="F32" s="172">
        <f>(588876+1603917)/12</f>
        <v>182732.75</v>
      </c>
      <c r="G32" s="172">
        <f>127+13+50</f>
        <v>190</v>
      </c>
      <c r="H32" s="172">
        <f>(588876+1603917)/12</f>
        <v>182732.75</v>
      </c>
      <c r="I32" s="172">
        <f>127+13+50</f>
        <v>190</v>
      </c>
      <c r="J32" s="172">
        <f>(588876+1603917)/12</f>
        <v>182732.75</v>
      </c>
      <c r="K32" s="172">
        <f>127+13+50</f>
        <v>190</v>
      </c>
      <c r="L32" s="172">
        <f>(588876+1603917)/12</f>
        <v>182732.75</v>
      </c>
    </row>
    <row r="33" spans="1:12" ht="12" x14ac:dyDescent="0.2">
      <c r="A33" s="169"/>
      <c r="B33" s="170"/>
      <c r="C33" s="171"/>
      <c r="D33" s="171"/>
      <c r="E33" s="171"/>
      <c r="F33" s="171"/>
      <c r="G33" s="171"/>
      <c r="H33" s="171"/>
      <c r="I33" s="171"/>
      <c r="J33" s="171"/>
      <c r="K33" s="171"/>
      <c r="L33" s="171"/>
    </row>
    <row r="34" spans="1:12" ht="12" x14ac:dyDescent="0.2">
      <c r="A34" s="169"/>
      <c r="B34" s="170"/>
      <c r="C34" s="171"/>
      <c r="D34" s="171"/>
      <c r="E34" s="171"/>
      <c r="F34" s="171"/>
      <c r="G34" s="171"/>
      <c r="H34" s="171"/>
      <c r="I34" s="171"/>
      <c r="J34" s="171"/>
      <c r="K34" s="171"/>
      <c r="L34" s="171"/>
    </row>
    <row r="35" spans="1:12" s="168" customFormat="1" ht="12" x14ac:dyDescent="0.2">
      <c r="A35" s="165"/>
      <c r="B35" s="166" t="s">
        <v>489</v>
      </c>
      <c r="C35" s="172"/>
      <c r="D35" s="172"/>
      <c r="E35" s="172"/>
      <c r="F35" s="172"/>
      <c r="G35" s="172"/>
      <c r="H35" s="172"/>
      <c r="I35" s="172"/>
      <c r="J35" s="172"/>
      <c r="K35" s="172"/>
      <c r="L35" s="172"/>
    </row>
    <row r="36" spans="1:12" s="168" customFormat="1" ht="12" x14ac:dyDescent="0.2">
      <c r="A36" s="165" t="s">
        <v>471</v>
      </c>
      <c r="B36" s="166" t="s">
        <v>472</v>
      </c>
      <c r="C36" s="172">
        <f>1+4</f>
        <v>5</v>
      </c>
      <c r="D36" s="172">
        <f>370365/12</f>
        <v>30863.75</v>
      </c>
      <c r="E36" s="172">
        <f>1+4</f>
        <v>5</v>
      </c>
      <c r="F36" s="172">
        <f>370365/12</f>
        <v>30863.75</v>
      </c>
      <c r="G36" s="172">
        <f>1+4</f>
        <v>5</v>
      </c>
      <c r="H36" s="172">
        <f>370365/12</f>
        <v>30863.75</v>
      </c>
      <c r="I36" s="172">
        <f>1+4</f>
        <v>5</v>
      </c>
      <c r="J36" s="172">
        <f>370365/12</f>
        <v>30863.75</v>
      </c>
      <c r="K36" s="172">
        <f>1+4</f>
        <v>5</v>
      </c>
      <c r="L36" s="172">
        <f>370365/12</f>
        <v>30863.75</v>
      </c>
    </row>
    <row r="37" spans="1:12" s="168" customFormat="1" ht="12" x14ac:dyDescent="0.2">
      <c r="A37" s="165" t="s">
        <v>490</v>
      </c>
      <c r="B37" s="166" t="s">
        <v>491</v>
      </c>
      <c r="C37" s="172">
        <f>12+8+1</f>
        <v>21</v>
      </c>
      <c r="D37" s="172">
        <f>(123721+142580+12163)/12</f>
        <v>23205.333333333332</v>
      </c>
      <c r="E37" s="172">
        <f>12+8+1</f>
        <v>21</v>
      </c>
      <c r="F37" s="172">
        <f>(123721+142580+12163)/12</f>
        <v>23205.333333333332</v>
      </c>
      <c r="G37" s="172">
        <f>12+8+1</f>
        <v>21</v>
      </c>
      <c r="H37" s="172">
        <f>(123721+142580+12163)/12</f>
        <v>23205.333333333332</v>
      </c>
      <c r="I37" s="172">
        <f>12+8+1</f>
        <v>21</v>
      </c>
      <c r="J37" s="172">
        <f>(123721+142580+12163)/12</f>
        <v>23205.333333333332</v>
      </c>
      <c r="K37" s="172">
        <f>12+8+1</f>
        <v>21</v>
      </c>
      <c r="L37" s="172">
        <f>(123721+142580+12163)/12</f>
        <v>23205.333333333332</v>
      </c>
    </row>
    <row r="38" spans="1:12" s="168" customFormat="1" ht="12" x14ac:dyDescent="0.2">
      <c r="A38" s="165" t="s">
        <v>492</v>
      </c>
      <c r="B38" s="166" t="s">
        <v>485</v>
      </c>
      <c r="C38" s="172">
        <f>16+55+59</f>
        <v>130</v>
      </c>
      <c r="D38" s="172">
        <f>(223320+500760+591529)/12</f>
        <v>109634.08333333333</v>
      </c>
      <c r="E38" s="172">
        <f>16+55+59</f>
        <v>130</v>
      </c>
      <c r="F38" s="172">
        <f>(223320+500760+591529)/12</f>
        <v>109634.08333333333</v>
      </c>
      <c r="G38" s="176">
        <f>16+55+59+3</f>
        <v>133</v>
      </c>
      <c r="H38" s="176">
        <f>(223320+500760+591529)/12+2110</f>
        <v>111744.08333333333</v>
      </c>
      <c r="I38" s="172">
        <f>16+55+59+3</f>
        <v>133</v>
      </c>
      <c r="J38" s="172">
        <f>(223320+500760+591529)/12+2110</f>
        <v>111744.08333333333</v>
      </c>
      <c r="K38" s="172">
        <f>16+55+59+3</f>
        <v>133</v>
      </c>
      <c r="L38" s="172">
        <f>(223320+500760+591529)/12+2110</f>
        <v>111744.08333333333</v>
      </c>
    </row>
    <row r="39" spans="1:12" s="168" customFormat="1" ht="12" x14ac:dyDescent="0.2">
      <c r="A39" s="165"/>
      <c r="B39" s="166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 s="168" customFormat="1" ht="12" x14ac:dyDescent="0.2">
      <c r="A40" s="165" t="s">
        <v>484</v>
      </c>
      <c r="B40" s="166" t="s">
        <v>493</v>
      </c>
      <c r="C40" s="172">
        <f>5+4+11+238</f>
        <v>258</v>
      </c>
      <c r="D40" s="172">
        <f>(59200+31190+129491+2085256)/12</f>
        <v>192094.75</v>
      </c>
      <c r="E40" s="176">
        <f>5+4+11+238+5</f>
        <v>263</v>
      </c>
      <c r="F40" s="176">
        <f>(59200+31190+129491+2085256)/12</f>
        <v>192094.75</v>
      </c>
      <c r="G40" s="172">
        <f>5+4+11+238+5</f>
        <v>263</v>
      </c>
      <c r="H40" s="172">
        <f>(59200+31190+129491+2085256)/12</f>
        <v>192094.75</v>
      </c>
      <c r="I40" s="172">
        <f>5+4+11+238+5</f>
        <v>263</v>
      </c>
      <c r="J40" s="172">
        <f>(59200+31190+129491+2085256)/12</f>
        <v>192094.75</v>
      </c>
      <c r="K40" s="172">
        <f>5+4+11+238+5</f>
        <v>263</v>
      </c>
      <c r="L40" s="172">
        <f>(59200+31190+129491+2085256)/12</f>
        <v>192094.75</v>
      </c>
    </row>
    <row r="41" spans="1:12" ht="12" x14ac:dyDescent="0.2">
      <c r="A41" s="169"/>
      <c r="B41" s="170"/>
      <c r="C41" s="171"/>
      <c r="D41" s="171"/>
      <c r="E41" s="171"/>
      <c r="F41" s="171"/>
      <c r="G41" s="171"/>
      <c r="H41" s="171"/>
      <c r="I41" s="171"/>
      <c r="J41" s="171"/>
      <c r="K41" s="171"/>
      <c r="L41" s="171"/>
    </row>
    <row r="42" spans="1:12" s="168" customFormat="1" ht="12" x14ac:dyDescent="0.2">
      <c r="A42" s="165" t="s">
        <v>487</v>
      </c>
      <c r="B42" s="166" t="s">
        <v>488</v>
      </c>
      <c r="C42" s="172">
        <f t="shared" ref="C42:L42" si="1">SUM(C44,C48)</f>
        <v>109</v>
      </c>
      <c r="D42" s="172">
        <f t="shared" si="1"/>
        <v>91493.749999999985</v>
      </c>
      <c r="E42" s="172">
        <f t="shared" si="1"/>
        <v>109</v>
      </c>
      <c r="F42" s="172">
        <f t="shared" si="1"/>
        <v>91493.749999999985</v>
      </c>
      <c r="G42" s="172">
        <f t="shared" si="1"/>
        <v>109</v>
      </c>
      <c r="H42" s="172">
        <f t="shared" si="1"/>
        <v>91493.749999999985</v>
      </c>
      <c r="I42" s="172">
        <f t="shared" si="1"/>
        <v>109</v>
      </c>
      <c r="J42" s="172">
        <f t="shared" si="1"/>
        <v>91493.749999999985</v>
      </c>
      <c r="K42" s="172">
        <f t="shared" si="1"/>
        <v>109</v>
      </c>
      <c r="L42" s="172">
        <f t="shared" si="1"/>
        <v>91493.749999999985</v>
      </c>
    </row>
    <row r="43" spans="1:12" ht="12" x14ac:dyDescent="0.2">
      <c r="A43" s="169"/>
      <c r="B43" s="170"/>
      <c r="C43" s="171"/>
      <c r="D43" s="171"/>
      <c r="E43" s="171"/>
      <c r="F43" s="171"/>
      <c r="G43" s="171"/>
      <c r="H43" s="171"/>
      <c r="I43" s="171"/>
      <c r="J43" s="171"/>
      <c r="K43" s="171"/>
      <c r="L43" s="171"/>
    </row>
    <row r="44" spans="1:12" ht="12" x14ac:dyDescent="0.2">
      <c r="A44" s="169">
        <v>1</v>
      </c>
      <c r="B44" s="170" t="s">
        <v>494</v>
      </c>
      <c r="C44" s="171">
        <f t="shared" ref="C44:H44" si="2">SUM(C45:C47)</f>
        <v>27</v>
      </c>
      <c r="D44" s="171">
        <f t="shared" si="2"/>
        <v>23781.083333333332</v>
      </c>
      <c r="E44" s="171">
        <f t="shared" si="2"/>
        <v>27</v>
      </c>
      <c r="F44" s="171">
        <f t="shared" si="2"/>
        <v>23781.083333333332</v>
      </c>
      <c r="G44" s="171">
        <f t="shared" si="2"/>
        <v>27</v>
      </c>
      <c r="H44" s="171">
        <f t="shared" si="2"/>
        <v>23781.083333333332</v>
      </c>
      <c r="I44" s="171">
        <f t="shared" ref="I44:L44" si="3">SUM(I45:I47)</f>
        <v>27</v>
      </c>
      <c r="J44" s="171">
        <f t="shared" si="3"/>
        <v>23781.083333333332</v>
      </c>
      <c r="K44" s="171">
        <f t="shared" si="3"/>
        <v>27</v>
      </c>
      <c r="L44" s="171">
        <f t="shared" si="3"/>
        <v>23781.083333333332</v>
      </c>
    </row>
    <row r="45" spans="1:12" ht="12" x14ac:dyDescent="0.2">
      <c r="A45" s="169" t="s">
        <v>495</v>
      </c>
      <c r="B45" s="170" t="s">
        <v>496</v>
      </c>
      <c r="C45" s="171">
        <v>7</v>
      </c>
      <c r="D45" s="171">
        <f>81553/12</f>
        <v>6796.083333333333</v>
      </c>
      <c r="E45" s="171">
        <v>7</v>
      </c>
      <c r="F45" s="171">
        <f>81553/12</f>
        <v>6796.083333333333</v>
      </c>
      <c r="G45" s="171">
        <v>7</v>
      </c>
      <c r="H45" s="171">
        <f>81553/12</f>
        <v>6796.083333333333</v>
      </c>
      <c r="I45" s="171">
        <v>7</v>
      </c>
      <c r="J45" s="171">
        <f>81553/12</f>
        <v>6796.083333333333</v>
      </c>
      <c r="K45" s="171">
        <v>7</v>
      </c>
      <c r="L45" s="171">
        <f>81553/12</f>
        <v>6796.083333333333</v>
      </c>
    </row>
    <row r="46" spans="1:12" ht="12" x14ac:dyDescent="0.2">
      <c r="A46" s="169" t="s">
        <v>497</v>
      </c>
      <c r="B46" s="170" t="s">
        <v>498</v>
      </c>
      <c r="C46" s="171">
        <v>18</v>
      </c>
      <c r="D46" s="171">
        <f>203820/12</f>
        <v>16985</v>
      </c>
      <c r="E46" s="171">
        <v>18</v>
      </c>
      <c r="F46" s="171">
        <f>203820/12</f>
        <v>16985</v>
      </c>
      <c r="G46" s="171">
        <v>18</v>
      </c>
      <c r="H46" s="171">
        <f>203820/12</f>
        <v>16985</v>
      </c>
      <c r="I46" s="171">
        <v>18</v>
      </c>
      <c r="J46" s="171">
        <f>203820/12</f>
        <v>16985</v>
      </c>
      <c r="K46" s="171">
        <v>18</v>
      </c>
      <c r="L46" s="171">
        <f>203820/12</f>
        <v>16985</v>
      </c>
    </row>
    <row r="47" spans="1:12" ht="12" x14ac:dyDescent="0.2">
      <c r="A47" s="169" t="s">
        <v>499</v>
      </c>
      <c r="B47" s="170" t="s">
        <v>500</v>
      </c>
      <c r="C47" s="171">
        <v>2</v>
      </c>
      <c r="D47" s="171"/>
      <c r="E47" s="171">
        <v>2</v>
      </c>
      <c r="F47" s="171"/>
      <c r="G47" s="171">
        <v>2</v>
      </c>
      <c r="H47" s="171"/>
      <c r="I47" s="171">
        <v>2</v>
      </c>
      <c r="J47" s="171"/>
      <c r="K47" s="171">
        <v>2</v>
      </c>
      <c r="L47" s="171"/>
    </row>
    <row r="48" spans="1:12" ht="12" x14ac:dyDescent="0.2">
      <c r="A48" s="169">
        <v>2</v>
      </c>
      <c r="B48" s="170" t="s">
        <v>501</v>
      </c>
      <c r="C48" s="171">
        <f t="shared" ref="C48:L48" si="4">SUM(C49:C52)</f>
        <v>82</v>
      </c>
      <c r="D48" s="171">
        <f t="shared" si="4"/>
        <v>67712.666666666657</v>
      </c>
      <c r="E48" s="171">
        <f t="shared" si="4"/>
        <v>82</v>
      </c>
      <c r="F48" s="171">
        <f t="shared" si="4"/>
        <v>67712.666666666657</v>
      </c>
      <c r="G48" s="171">
        <f t="shared" si="4"/>
        <v>82</v>
      </c>
      <c r="H48" s="171">
        <f t="shared" si="4"/>
        <v>67712.666666666657</v>
      </c>
      <c r="I48" s="171">
        <f t="shared" si="4"/>
        <v>82</v>
      </c>
      <c r="J48" s="171">
        <f t="shared" si="4"/>
        <v>67712.666666666657</v>
      </c>
      <c r="K48" s="171">
        <f t="shared" si="4"/>
        <v>82</v>
      </c>
      <c r="L48" s="171">
        <f t="shared" si="4"/>
        <v>67712.666666666657</v>
      </c>
    </row>
    <row r="49" spans="1:12" ht="12" x14ac:dyDescent="0.2">
      <c r="A49" s="169" t="s">
        <v>495</v>
      </c>
      <c r="B49" s="170" t="s">
        <v>502</v>
      </c>
      <c r="C49" s="171">
        <v>28</v>
      </c>
      <c r="D49" s="171">
        <f>250930/12</f>
        <v>20910.833333333332</v>
      </c>
      <c r="E49" s="171">
        <v>28</v>
      </c>
      <c r="F49" s="171">
        <f>250930/12</f>
        <v>20910.833333333332</v>
      </c>
      <c r="G49" s="171">
        <v>28</v>
      </c>
      <c r="H49" s="171">
        <f>250930/12</f>
        <v>20910.833333333332</v>
      </c>
      <c r="I49" s="171">
        <v>28</v>
      </c>
      <c r="J49" s="171">
        <f>250930/12</f>
        <v>20910.833333333332</v>
      </c>
      <c r="K49" s="171">
        <v>28</v>
      </c>
      <c r="L49" s="171">
        <f>250930/12</f>
        <v>20910.833333333332</v>
      </c>
    </row>
    <row r="50" spans="1:12" ht="12" x14ac:dyDescent="0.2">
      <c r="A50" s="169" t="s">
        <v>497</v>
      </c>
      <c r="B50" s="170" t="s">
        <v>503</v>
      </c>
      <c r="C50" s="171">
        <v>18</v>
      </c>
      <c r="D50" s="171">
        <f>178956/12</f>
        <v>14913</v>
      </c>
      <c r="E50" s="171">
        <v>18</v>
      </c>
      <c r="F50" s="171">
        <f>178956/12</f>
        <v>14913</v>
      </c>
      <c r="G50" s="171">
        <v>18</v>
      </c>
      <c r="H50" s="171">
        <f>178956/12</f>
        <v>14913</v>
      </c>
      <c r="I50" s="171">
        <v>18</v>
      </c>
      <c r="J50" s="171">
        <f>178956/12</f>
        <v>14913</v>
      </c>
      <c r="K50" s="171">
        <v>18</v>
      </c>
      <c r="L50" s="171">
        <f>178956/12</f>
        <v>14913</v>
      </c>
    </row>
    <row r="51" spans="1:12" ht="12" x14ac:dyDescent="0.2">
      <c r="A51" s="169" t="s">
        <v>499</v>
      </c>
      <c r="B51" s="170" t="s">
        <v>504</v>
      </c>
      <c r="C51" s="171">
        <v>18</v>
      </c>
      <c r="D51" s="171">
        <f>210000/12</f>
        <v>17500</v>
      </c>
      <c r="E51" s="171">
        <v>18</v>
      </c>
      <c r="F51" s="171">
        <f>210000/12</f>
        <v>17500</v>
      </c>
      <c r="G51" s="171">
        <v>18</v>
      </c>
      <c r="H51" s="171">
        <f>210000/12</f>
        <v>17500</v>
      </c>
      <c r="I51" s="171">
        <v>18</v>
      </c>
      <c r="J51" s="171">
        <f>210000/12</f>
        <v>17500</v>
      </c>
      <c r="K51" s="171">
        <v>18</v>
      </c>
      <c r="L51" s="171">
        <f>210000/12</f>
        <v>17500</v>
      </c>
    </row>
    <row r="52" spans="1:12" ht="12" x14ac:dyDescent="0.2">
      <c r="A52" s="169" t="s">
        <v>505</v>
      </c>
      <c r="B52" s="170" t="s">
        <v>506</v>
      </c>
      <c r="C52" s="171">
        <v>18</v>
      </c>
      <c r="D52" s="171">
        <f>172666/12</f>
        <v>14388.833333333334</v>
      </c>
      <c r="E52" s="171">
        <v>18</v>
      </c>
      <c r="F52" s="171">
        <f>172666/12</f>
        <v>14388.833333333334</v>
      </c>
      <c r="G52" s="171">
        <v>18</v>
      </c>
      <c r="H52" s="171">
        <f>172666/12</f>
        <v>14388.833333333334</v>
      </c>
      <c r="I52" s="171">
        <v>18</v>
      </c>
      <c r="J52" s="171">
        <f>172666/12</f>
        <v>14388.833333333334</v>
      </c>
      <c r="K52" s="171">
        <v>18</v>
      </c>
      <c r="L52" s="171">
        <f>172666/12</f>
        <v>14388.833333333334</v>
      </c>
    </row>
    <row r="53" spans="1:12" ht="12" x14ac:dyDescent="0.2">
      <c r="A53" s="169"/>
      <c r="B53" s="170"/>
      <c r="C53" s="171"/>
      <c r="D53" s="171"/>
      <c r="E53" s="171"/>
      <c r="F53" s="171"/>
      <c r="G53" s="171"/>
      <c r="H53" s="171"/>
      <c r="I53" s="171"/>
      <c r="J53" s="171"/>
      <c r="K53" s="171"/>
      <c r="L53" s="171"/>
    </row>
    <row r="54" spans="1:12" s="168" customFormat="1" ht="12" x14ac:dyDescent="0.2">
      <c r="A54" s="165" t="s">
        <v>507</v>
      </c>
      <c r="B54" s="166" t="s">
        <v>508</v>
      </c>
      <c r="C54" s="172">
        <f t="shared" ref="C54:L54" si="5">SUM(C55,C57)</f>
        <v>56</v>
      </c>
      <c r="D54" s="172">
        <f t="shared" si="5"/>
        <v>57194.583333333336</v>
      </c>
      <c r="E54" s="172">
        <f t="shared" si="5"/>
        <v>56</v>
      </c>
      <c r="F54" s="172">
        <f t="shared" si="5"/>
        <v>57194.583333333336</v>
      </c>
      <c r="G54" s="172">
        <f t="shared" si="5"/>
        <v>56</v>
      </c>
      <c r="H54" s="172">
        <f t="shared" si="5"/>
        <v>57194.583333333336</v>
      </c>
      <c r="I54" s="172">
        <f t="shared" si="5"/>
        <v>56</v>
      </c>
      <c r="J54" s="172">
        <f t="shared" si="5"/>
        <v>57194.583333333336</v>
      </c>
      <c r="K54" s="172">
        <f t="shared" si="5"/>
        <v>56</v>
      </c>
      <c r="L54" s="172">
        <f t="shared" si="5"/>
        <v>57194.583333333336</v>
      </c>
    </row>
    <row r="55" spans="1:12" ht="12" x14ac:dyDescent="0.2">
      <c r="A55" s="169">
        <v>1</v>
      </c>
      <c r="B55" s="170" t="s">
        <v>509</v>
      </c>
      <c r="C55" s="171">
        <f t="shared" ref="C55:L55" si="6">SUM(C56:C56)</f>
        <v>6</v>
      </c>
      <c r="D55" s="171">
        <f t="shared" si="6"/>
        <v>6414.666666666667</v>
      </c>
      <c r="E55" s="171">
        <f t="shared" si="6"/>
        <v>6</v>
      </c>
      <c r="F55" s="171">
        <f t="shared" si="6"/>
        <v>6414.666666666667</v>
      </c>
      <c r="G55" s="171">
        <f t="shared" si="6"/>
        <v>6</v>
      </c>
      <c r="H55" s="171">
        <f t="shared" si="6"/>
        <v>6414.666666666667</v>
      </c>
      <c r="I55" s="171">
        <f t="shared" si="6"/>
        <v>6</v>
      </c>
      <c r="J55" s="171">
        <f t="shared" si="6"/>
        <v>6414.666666666667</v>
      </c>
      <c r="K55" s="171">
        <f t="shared" si="6"/>
        <v>6</v>
      </c>
      <c r="L55" s="171">
        <f t="shared" si="6"/>
        <v>6414.666666666667</v>
      </c>
    </row>
    <row r="56" spans="1:12" ht="12" x14ac:dyDescent="0.2">
      <c r="A56" s="169" t="s">
        <v>495</v>
      </c>
      <c r="B56" s="170" t="s">
        <v>510</v>
      </c>
      <c r="C56" s="171">
        <v>6</v>
      </c>
      <c r="D56" s="171">
        <f>76976/12</f>
        <v>6414.666666666667</v>
      </c>
      <c r="E56" s="171">
        <v>6</v>
      </c>
      <c r="F56" s="171">
        <f>76976/12</f>
        <v>6414.666666666667</v>
      </c>
      <c r="G56" s="171">
        <v>6</v>
      </c>
      <c r="H56" s="171">
        <f>76976/12</f>
        <v>6414.666666666667</v>
      </c>
      <c r="I56" s="171">
        <v>6</v>
      </c>
      <c r="J56" s="171">
        <f>76976/12</f>
        <v>6414.666666666667</v>
      </c>
      <c r="K56" s="171">
        <v>6</v>
      </c>
      <c r="L56" s="171">
        <f>76976/12</f>
        <v>6414.666666666667</v>
      </c>
    </row>
    <row r="57" spans="1:12" ht="12" x14ac:dyDescent="0.2">
      <c r="A57" s="169">
        <v>2</v>
      </c>
      <c r="B57" s="170" t="s">
        <v>511</v>
      </c>
      <c r="C57" s="171">
        <f t="shared" ref="C57:L57" si="7">SUM(C58:C61)</f>
        <v>50</v>
      </c>
      <c r="D57" s="171">
        <f t="shared" si="7"/>
        <v>50779.916666666672</v>
      </c>
      <c r="E57" s="171">
        <f t="shared" si="7"/>
        <v>50</v>
      </c>
      <c r="F57" s="171">
        <f t="shared" si="7"/>
        <v>50779.916666666672</v>
      </c>
      <c r="G57" s="171">
        <f t="shared" si="7"/>
        <v>50</v>
      </c>
      <c r="H57" s="171">
        <f t="shared" si="7"/>
        <v>50779.916666666672</v>
      </c>
      <c r="I57" s="171">
        <f t="shared" si="7"/>
        <v>50</v>
      </c>
      <c r="J57" s="171">
        <f t="shared" si="7"/>
        <v>50779.916666666672</v>
      </c>
      <c r="K57" s="171">
        <f t="shared" si="7"/>
        <v>50</v>
      </c>
      <c r="L57" s="171">
        <f t="shared" si="7"/>
        <v>50779.916666666672</v>
      </c>
    </row>
    <row r="58" spans="1:12" ht="12" x14ac:dyDescent="0.2">
      <c r="A58" s="169" t="s">
        <v>512</v>
      </c>
      <c r="B58" s="170" t="s">
        <v>513</v>
      </c>
      <c r="C58" s="171">
        <v>7</v>
      </c>
      <c r="D58" s="171">
        <f>91140/12</f>
        <v>7595</v>
      </c>
      <c r="E58" s="171">
        <v>7</v>
      </c>
      <c r="F58" s="171">
        <f>91140/12</f>
        <v>7595</v>
      </c>
      <c r="G58" s="171">
        <v>7</v>
      </c>
      <c r="H58" s="171">
        <f>91140/12</f>
        <v>7595</v>
      </c>
      <c r="I58" s="171">
        <v>7</v>
      </c>
      <c r="J58" s="171">
        <f>91140/12</f>
        <v>7595</v>
      </c>
      <c r="K58" s="171">
        <v>7</v>
      </c>
      <c r="L58" s="171">
        <f>91140/12</f>
        <v>7595</v>
      </c>
    </row>
    <row r="59" spans="1:12" ht="12" x14ac:dyDescent="0.2">
      <c r="A59" s="169" t="s">
        <v>514</v>
      </c>
      <c r="B59" s="170" t="s">
        <v>515</v>
      </c>
      <c r="C59" s="171">
        <f>14+1+4-1</f>
        <v>18</v>
      </c>
      <c r="D59" s="171">
        <f>(160560+12248+40982)/12</f>
        <v>17815.833333333332</v>
      </c>
      <c r="E59" s="171">
        <f>14+1+4-1</f>
        <v>18</v>
      </c>
      <c r="F59" s="171">
        <f>(160560+12248+40982)/12</f>
        <v>17815.833333333332</v>
      </c>
      <c r="G59" s="171">
        <f>14+1+4-1</f>
        <v>18</v>
      </c>
      <c r="H59" s="171">
        <f>(160560+12248+40982)/12</f>
        <v>17815.833333333332</v>
      </c>
      <c r="I59" s="171">
        <f>14+1+4-1</f>
        <v>18</v>
      </c>
      <c r="J59" s="171">
        <f>(160560+12248+40982)/12</f>
        <v>17815.833333333332</v>
      </c>
      <c r="K59" s="171">
        <f>14+1+4-1</f>
        <v>18</v>
      </c>
      <c r="L59" s="171">
        <f>(160560+12248+40982)/12</f>
        <v>17815.833333333332</v>
      </c>
    </row>
    <row r="60" spans="1:12" ht="12" x14ac:dyDescent="0.2">
      <c r="A60" s="169" t="s">
        <v>516</v>
      </c>
      <c r="B60" s="170" t="s">
        <v>517</v>
      </c>
      <c r="C60" s="171">
        <v>7</v>
      </c>
      <c r="D60" s="171">
        <f>104000/12</f>
        <v>8666.6666666666661</v>
      </c>
      <c r="E60" s="171">
        <v>7</v>
      </c>
      <c r="F60" s="171">
        <f>104000/12</f>
        <v>8666.6666666666661</v>
      </c>
      <c r="G60" s="171">
        <v>7</v>
      </c>
      <c r="H60" s="171">
        <f>104000/12</f>
        <v>8666.6666666666661</v>
      </c>
      <c r="I60" s="171">
        <v>7</v>
      </c>
      <c r="J60" s="171">
        <f>104000/12</f>
        <v>8666.6666666666661</v>
      </c>
      <c r="K60" s="171">
        <v>7</v>
      </c>
      <c r="L60" s="171">
        <f>104000/12</f>
        <v>8666.6666666666661</v>
      </c>
    </row>
    <row r="61" spans="1:12" ht="12" x14ac:dyDescent="0.2">
      <c r="A61" s="169" t="s">
        <v>518</v>
      </c>
      <c r="B61" s="170" t="s">
        <v>519</v>
      </c>
      <c r="C61" s="171">
        <v>18</v>
      </c>
      <c r="D61" s="171">
        <f>200429/12</f>
        <v>16702.416666666668</v>
      </c>
      <c r="E61" s="171">
        <v>18</v>
      </c>
      <c r="F61" s="171">
        <f>200429/12</f>
        <v>16702.416666666668</v>
      </c>
      <c r="G61" s="171">
        <v>18</v>
      </c>
      <c r="H61" s="171">
        <f>200429/12</f>
        <v>16702.416666666668</v>
      </c>
      <c r="I61" s="171">
        <v>18</v>
      </c>
      <c r="J61" s="171">
        <f>200429/12</f>
        <v>16702.416666666668</v>
      </c>
      <c r="K61" s="171">
        <v>18</v>
      </c>
      <c r="L61" s="171">
        <f>200429/12</f>
        <v>16702.416666666668</v>
      </c>
    </row>
    <row r="62" spans="1:12" s="168" customFormat="1" ht="12" x14ac:dyDescent="0.2">
      <c r="A62" s="165"/>
      <c r="B62" s="166" t="s">
        <v>520</v>
      </c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 s="168" customFormat="1" ht="12" x14ac:dyDescent="0.2">
      <c r="A63" s="165" t="s">
        <v>471</v>
      </c>
      <c r="B63" s="166" t="s">
        <v>472</v>
      </c>
      <c r="C63" s="172">
        <v>170</v>
      </c>
      <c r="D63" s="172">
        <f>2061648/12</f>
        <v>171804</v>
      </c>
      <c r="E63" s="172">
        <v>170</v>
      </c>
      <c r="F63" s="172">
        <f>2061648/12</f>
        <v>171804</v>
      </c>
      <c r="G63" s="172">
        <v>170</v>
      </c>
      <c r="H63" s="172">
        <f>2061648/12</f>
        <v>171804</v>
      </c>
      <c r="I63" s="172">
        <v>170</v>
      </c>
      <c r="J63" s="172">
        <f>2061648/12</f>
        <v>171804</v>
      </c>
      <c r="K63" s="172">
        <v>170</v>
      </c>
      <c r="L63" s="172">
        <f>2061648/12</f>
        <v>171804</v>
      </c>
    </row>
    <row r="64" spans="1:12" s="168" customFormat="1" ht="12" x14ac:dyDescent="0.2">
      <c r="A64" s="165" t="s">
        <v>490</v>
      </c>
      <c r="B64" s="166" t="s">
        <v>491</v>
      </c>
      <c r="C64" s="172">
        <v>1</v>
      </c>
      <c r="D64" s="172">
        <f>12163/12</f>
        <v>1013.5833333333334</v>
      </c>
      <c r="E64" s="172">
        <v>1</v>
      </c>
      <c r="F64" s="172">
        <f>12163/12</f>
        <v>1013.5833333333334</v>
      </c>
      <c r="G64" s="172">
        <v>1</v>
      </c>
      <c r="H64" s="172">
        <f>12163/12</f>
        <v>1013.5833333333334</v>
      </c>
      <c r="I64" s="172">
        <v>1</v>
      </c>
      <c r="J64" s="172">
        <f>12163/12</f>
        <v>1013.5833333333334</v>
      </c>
      <c r="K64" s="172">
        <v>1</v>
      </c>
      <c r="L64" s="172">
        <f>12163/12</f>
        <v>1013.5833333333334</v>
      </c>
    </row>
    <row r="65" spans="1:12" s="168" customFormat="1" ht="12" x14ac:dyDescent="0.2">
      <c r="A65" s="165" t="s">
        <v>521</v>
      </c>
      <c r="B65" s="166" t="s">
        <v>488</v>
      </c>
      <c r="C65" s="172">
        <f>2+8</f>
        <v>10</v>
      </c>
      <c r="D65" s="172">
        <f>118060/12</f>
        <v>9838.3333333333339</v>
      </c>
      <c r="E65" s="172">
        <f>2+8</f>
        <v>10</v>
      </c>
      <c r="F65" s="172">
        <f>118060/12</f>
        <v>9838.3333333333339</v>
      </c>
      <c r="G65" s="172">
        <f>2+8</f>
        <v>10</v>
      </c>
      <c r="H65" s="172">
        <f>118060/12</f>
        <v>9838.3333333333339</v>
      </c>
      <c r="I65" s="172">
        <f>2+8</f>
        <v>10</v>
      </c>
      <c r="J65" s="172">
        <f>118060/12</f>
        <v>9838.3333333333339</v>
      </c>
      <c r="K65" s="172">
        <f>2+8</f>
        <v>10</v>
      </c>
      <c r="L65" s="172">
        <f>118060/12</f>
        <v>9838.3333333333339</v>
      </c>
    </row>
    <row r="66" spans="1:12" s="168" customFormat="1" ht="12" x14ac:dyDescent="0.2">
      <c r="A66" s="165"/>
      <c r="B66" s="166" t="s">
        <v>522</v>
      </c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ht="12" x14ac:dyDescent="0.2">
      <c r="A67" s="169">
        <v>1</v>
      </c>
      <c r="B67" s="170" t="s">
        <v>523</v>
      </c>
      <c r="C67" s="171">
        <v>3</v>
      </c>
      <c r="D67" s="171">
        <f>21213/12</f>
        <v>1767.75</v>
      </c>
      <c r="E67" s="171">
        <v>3</v>
      </c>
      <c r="F67" s="171">
        <f>21213/12</f>
        <v>1767.75</v>
      </c>
      <c r="G67" s="171">
        <v>3</v>
      </c>
      <c r="H67" s="171">
        <f>21213/12</f>
        <v>1767.75</v>
      </c>
      <c r="I67" s="171">
        <v>3</v>
      </c>
      <c r="J67" s="171">
        <f>21213/12</f>
        <v>1767.75</v>
      </c>
      <c r="K67" s="171">
        <v>3</v>
      </c>
      <c r="L67" s="171">
        <f>21213/12</f>
        <v>1767.75</v>
      </c>
    </row>
    <row r="69" spans="1:12" x14ac:dyDescent="0.2">
      <c r="D69" s="179"/>
      <c r="F69" s="179"/>
      <c r="H69" s="179"/>
      <c r="J69" s="179"/>
      <c r="L69" s="179"/>
    </row>
    <row r="70" spans="1:12" s="181" customFormat="1" ht="12" x14ac:dyDescent="0.2">
      <c r="A70" s="180"/>
      <c r="B70" s="181" t="s">
        <v>524</v>
      </c>
      <c r="C70" s="182"/>
      <c r="D70" s="182"/>
      <c r="E70" s="182"/>
      <c r="F70" s="182"/>
      <c r="G70" s="182"/>
      <c r="H70" s="182"/>
      <c r="I70" s="182"/>
      <c r="J70" s="182"/>
      <c r="K70" s="182"/>
      <c r="L70" s="182"/>
    </row>
    <row r="71" spans="1:12" s="181" customFormat="1" ht="12" x14ac:dyDescent="0.2">
      <c r="A71" s="180"/>
      <c r="C71" s="182"/>
      <c r="D71" s="182"/>
      <c r="E71" s="182"/>
      <c r="F71" s="182"/>
      <c r="G71" s="182"/>
      <c r="H71" s="182"/>
      <c r="I71" s="182"/>
      <c r="J71" s="182"/>
      <c r="K71" s="182"/>
      <c r="L71" s="182"/>
    </row>
    <row r="72" spans="1:12" s="181" customFormat="1" ht="12" x14ac:dyDescent="0.2">
      <c r="A72" s="180"/>
      <c r="C72" s="182"/>
      <c r="D72" s="182"/>
      <c r="E72" s="182"/>
      <c r="F72" s="182"/>
      <c r="G72" s="182"/>
      <c r="H72" s="182"/>
      <c r="I72" s="182"/>
      <c r="J72" s="182"/>
      <c r="K72" s="182"/>
      <c r="L72" s="182"/>
    </row>
    <row r="73" spans="1:12" s="181" customFormat="1" ht="12" x14ac:dyDescent="0.2">
      <c r="A73" s="180"/>
      <c r="C73" s="182"/>
      <c r="D73" s="182"/>
      <c r="E73" s="182"/>
      <c r="F73" s="182"/>
      <c r="G73" s="182"/>
      <c r="H73" s="182"/>
      <c r="I73" s="182"/>
      <c r="J73" s="182"/>
      <c r="K73" s="182"/>
      <c r="L73" s="182"/>
    </row>
    <row r="74" spans="1:12" s="181" customFormat="1" ht="12" x14ac:dyDescent="0.2">
      <c r="A74" s="183" t="s">
        <v>525</v>
      </c>
      <c r="C74" s="182"/>
      <c r="D74" s="182"/>
      <c r="E74" s="182"/>
      <c r="F74" s="182"/>
      <c r="G74" s="182"/>
      <c r="H74" s="182"/>
      <c r="I74" s="182"/>
      <c r="J74" s="182"/>
      <c r="K74" s="182"/>
      <c r="L74" s="182"/>
    </row>
    <row r="75" spans="1:12" s="181" customFormat="1" ht="12" x14ac:dyDescent="0.2">
      <c r="A75" s="184" t="s">
        <v>94</v>
      </c>
      <c r="B75" s="185"/>
      <c r="C75" s="182"/>
      <c r="D75" s="182"/>
      <c r="E75" s="182"/>
      <c r="F75" s="182"/>
      <c r="G75" s="182"/>
      <c r="H75" s="182"/>
      <c r="I75" s="182"/>
      <c r="J75" s="182"/>
      <c r="K75" s="182"/>
      <c r="L75" s="182"/>
    </row>
    <row r="76" spans="1:12" s="189" customFormat="1" ht="12" x14ac:dyDescent="0.2">
      <c r="A76" s="186"/>
      <c r="B76" s="187"/>
      <c r="C76" s="188"/>
      <c r="D76" s="188"/>
      <c r="E76" s="188"/>
      <c r="F76" s="188"/>
      <c r="G76" s="188"/>
      <c r="H76" s="188"/>
      <c r="I76" s="188"/>
      <c r="J76" s="188"/>
      <c r="K76" s="188"/>
      <c r="L76" s="188"/>
    </row>
    <row r="77" spans="1:12" s="187" customFormat="1" ht="12" x14ac:dyDescent="0.2">
      <c r="A77" s="190" t="s">
        <v>96</v>
      </c>
    </row>
    <row r="78" spans="1:12" s="1" customFormat="1" ht="15" x14ac:dyDescent="0.25">
      <c r="A78" s="184" t="s">
        <v>97</v>
      </c>
      <c r="E78" s="13"/>
      <c r="F78" s="87"/>
    </row>
    <row r="79" spans="1:12" s="1" customFormat="1" ht="14.25" x14ac:dyDescent="0.2">
      <c r="A79" s="186" t="s">
        <v>98</v>
      </c>
      <c r="E79" s="85"/>
      <c r="F79" s="86"/>
    </row>
    <row r="80" spans="1:12" s="1" customFormat="1" ht="14.25" x14ac:dyDescent="0.2">
      <c r="A80" s="186"/>
      <c r="E80" s="85"/>
      <c r="F80" s="86"/>
    </row>
    <row r="81" spans="1:12" s="189" customFormat="1" ht="12" x14ac:dyDescent="0.2">
      <c r="A81" s="184" t="s">
        <v>99</v>
      </c>
      <c r="C81" s="191"/>
      <c r="D81" s="191"/>
      <c r="E81" s="191"/>
      <c r="F81" s="191"/>
      <c r="G81" s="191"/>
      <c r="H81" s="191"/>
      <c r="I81" s="191"/>
      <c r="J81" s="191"/>
      <c r="K81" s="191"/>
      <c r="L81" s="191"/>
    </row>
    <row r="82" spans="1:12" s="192" customFormat="1" ht="12" x14ac:dyDescent="0.2">
      <c r="A82" s="186" t="s">
        <v>526</v>
      </c>
      <c r="C82" s="193"/>
      <c r="D82" s="193"/>
      <c r="E82" s="193"/>
      <c r="F82" s="193"/>
      <c r="G82" s="193"/>
      <c r="H82" s="193"/>
      <c r="I82" s="193"/>
      <c r="J82" s="193"/>
      <c r="K82" s="193"/>
      <c r="L82" s="193"/>
    </row>
    <row r="83" spans="1:12" s="192" customFormat="1" ht="12" x14ac:dyDescent="0.2">
      <c r="A83" s="186"/>
      <c r="C83" s="193"/>
      <c r="D83" s="193"/>
      <c r="E83" s="193"/>
      <c r="F83" s="193"/>
      <c r="G83" s="193"/>
      <c r="H83" s="193"/>
      <c r="I83" s="193"/>
      <c r="J83" s="193"/>
      <c r="K83" s="193"/>
      <c r="L83" s="193"/>
    </row>
    <row r="84" spans="1:12" s="189" customFormat="1" ht="12" x14ac:dyDescent="0.2">
      <c r="A84" s="184" t="s">
        <v>103</v>
      </c>
      <c r="C84" s="191"/>
      <c r="D84" s="194"/>
      <c r="E84" s="191"/>
      <c r="F84" s="194"/>
      <c r="G84" s="191"/>
      <c r="H84" s="194"/>
      <c r="I84" s="191"/>
      <c r="J84" s="194"/>
      <c r="K84" s="191"/>
      <c r="L84" s="194"/>
    </row>
    <row r="85" spans="1:12" s="192" customFormat="1" ht="12" x14ac:dyDescent="0.2">
      <c r="A85" s="186" t="s">
        <v>527</v>
      </c>
      <c r="C85" s="193"/>
      <c r="D85" s="195"/>
      <c r="E85" s="193"/>
      <c r="F85" s="195"/>
      <c r="G85" s="193"/>
      <c r="H85" s="195"/>
      <c r="I85" s="193"/>
      <c r="J85" s="195"/>
      <c r="K85" s="193"/>
      <c r="L85" s="195"/>
    </row>
    <row r="86" spans="1:12" s="181" customFormat="1" ht="12" x14ac:dyDescent="0.2">
      <c r="A86" s="196"/>
      <c r="C86" s="182"/>
      <c r="D86" s="182"/>
      <c r="E86" s="182"/>
      <c r="F86" s="182"/>
      <c r="G86" s="182"/>
      <c r="H86" s="182"/>
      <c r="I86" s="182"/>
      <c r="J86" s="182"/>
      <c r="K86" s="182"/>
      <c r="L86" s="182"/>
    </row>
    <row r="87" spans="1:12" s="192" customFormat="1" ht="12" x14ac:dyDescent="0.2">
      <c r="A87" s="190" t="s">
        <v>105</v>
      </c>
      <c r="C87" s="197"/>
      <c r="D87" s="197"/>
      <c r="E87" s="197"/>
      <c r="F87" s="197"/>
      <c r="G87" s="197"/>
      <c r="H87" s="197"/>
      <c r="I87" s="197"/>
      <c r="J87" s="197"/>
      <c r="K87" s="197"/>
      <c r="L87" s="197"/>
    </row>
    <row r="88" spans="1:12" s="189" customFormat="1" ht="12" x14ac:dyDescent="0.2">
      <c r="A88" s="190" t="s">
        <v>528</v>
      </c>
      <c r="C88" s="198"/>
      <c r="D88" s="198"/>
      <c r="E88" s="198"/>
      <c r="F88" s="198"/>
      <c r="G88" s="198"/>
      <c r="H88" s="198"/>
      <c r="I88" s="198"/>
      <c r="J88" s="198"/>
      <c r="K88" s="198"/>
      <c r="L88" s="198"/>
    </row>
    <row r="89" spans="1:12" s="199" customFormat="1" ht="12" x14ac:dyDescent="0.2">
      <c r="A89" s="190" t="s">
        <v>529</v>
      </c>
    </row>
    <row r="90" spans="1:12" s="201" customFormat="1" x14ac:dyDescent="0.2">
      <c r="A90" s="200"/>
    </row>
    <row r="91" spans="1:12" s="156" customFormat="1" x14ac:dyDescent="0.2">
      <c r="A91" s="153"/>
      <c r="B91" s="202"/>
      <c r="C91" s="202"/>
      <c r="D91" s="203"/>
      <c r="E91" s="202"/>
      <c r="F91" s="203"/>
      <c r="G91" s="202"/>
      <c r="H91" s="203"/>
      <c r="I91" s="202"/>
      <c r="J91" s="203"/>
      <c r="K91" s="202"/>
      <c r="L91" s="203"/>
    </row>
    <row r="92" spans="1:12" s="156" customFormat="1" x14ac:dyDescent="0.2">
      <c r="A92" s="204"/>
      <c r="B92" s="202"/>
      <c r="C92" s="202"/>
      <c r="D92" s="202"/>
      <c r="E92" s="202"/>
      <c r="F92" s="202"/>
      <c r="G92" s="202"/>
      <c r="H92" s="202"/>
      <c r="I92" s="202"/>
      <c r="J92" s="202"/>
      <c r="K92" s="202"/>
      <c r="L92" s="202"/>
    </row>
    <row r="93" spans="1:12" s="205" customFormat="1" x14ac:dyDescent="0.2">
      <c r="A93" s="153"/>
    </row>
    <row r="94" spans="1:12" s="152" customFormat="1" x14ac:dyDescent="0.2">
      <c r="A94" s="151"/>
    </row>
    <row r="95" spans="1:12" s="152" customFormat="1" x14ac:dyDescent="0.2">
      <c r="A95" s="151"/>
    </row>
    <row r="96" spans="1:12" s="156" customFormat="1" x14ac:dyDescent="0.2">
      <c r="A96" s="153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</row>
    <row r="97" spans="1:12" s="207" customFormat="1" x14ac:dyDescent="0.2">
      <c r="A97" s="151"/>
      <c r="B97" s="206"/>
      <c r="C97" s="206"/>
      <c r="D97" s="206"/>
      <c r="E97" s="206"/>
      <c r="F97" s="206"/>
      <c r="G97" s="206"/>
      <c r="H97" s="206"/>
      <c r="I97" s="206"/>
      <c r="J97" s="206"/>
      <c r="K97" s="206"/>
      <c r="L97" s="206"/>
    </row>
    <row r="98" spans="1:12" s="207" customFormat="1" x14ac:dyDescent="0.2">
      <c r="A98" s="151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</row>
    <row r="99" spans="1:12" s="156" customFormat="1" x14ac:dyDescent="0.2">
      <c r="A99" s="153"/>
      <c r="B99" s="154"/>
      <c r="C99" s="154"/>
      <c r="D99" s="155"/>
      <c r="E99" s="154"/>
      <c r="F99" s="155"/>
      <c r="G99" s="154"/>
      <c r="H99" s="155"/>
      <c r="I99" s="154"/>
      <c r="J99" s="155"/>
      <c r="K99" s="154"/>
      <c r="L99" s="155"/>
    </row>
    <row r="100" spans="1:12" s="207" customFormat="1" x14ac:dyDescent="0.2">
      <c r="A100" s="151"/>
      <c r="B100" s="206"/>
      <c r="C100" s="206"/>
      <c r="D100" s="208"/>
      <c r="E100" s="206"/>
      <c r="F100" s="208"/>
      <c r="G100" s="206"/>
      <c r="H100" s="208"/>
      <c r="I100" s="206"/>
      <c r="J100" s="208"/>
      <c r="K100" s="206"/>
      <c r="L100" s="208"/>
    </row>
    <row r="102" spans="1:12" s="207" customFormat="1" x14ac:dyDescent="0.2">
      <c r="A102" s="204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</row>
    <row r="103" spans="1:12" s="156" customFormat="1" x14ac:dyDescent="0.2">
      <c r="A103" s="204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</row>
    <row r="104" spans="1:12" s="211" customFormat="1" x14ac:dyDescent="0.2">
      <c r="A104" s="204"/>
    </row>
    <row r="105" spans="1:12" s="211" customFormat="1" x14ac:dyDescent="0.2">
      <c r="A105" s="204"/>
    </row>
  </sheetData>
  <mergeCells count="17">
    <mergeCell ref="A3:L3"/>
    <mergeCell ref="C1:D1"/>
    <mergeCell ref="E1:F1"/>
    <mergeCell ref="G1:H1"/>
    <mergeCell ref="I1:J1"/>
    <mergeCell ref="K1:L1"/>
    <mergeCell ref="A5:L5"/>
    <mergeCell ref="A6:L6"/>
    <mergeCell ref="E8:F8"/>
    <mergeCell ref="G8:H8"/>
    <mergeCell ref="I8:J8"/>
    <mergeCell ref="K8:L8"/>
    <mergeCell ref="C9:D9"/>
    <mergeCell ref="E9:F9"/>
    <mergeCell ref="G9:H9"/>
    <mergeCell ref="I9:J9"/>
    <mergeCell ref="K9:L9"/>
  </mergeCells>
  <printOptions horizontalCentered="1"/>
  <pageMargins left="0.23622047244094491" right="0.23622047244094491" top="1.1417322834645669" bottom="0.94488188976377963" header="0.31496062992125984" footer="0.31496062992125984"/>
  <pageSetup paperSize="9" scale="92" fitToHeight="0" orientation="portrait" r:id="rId1"/>
  <rowBreaks count="1" manualBreakCount="1">
    <brk id="61" max="11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9"/>
  <sheetViews>
    <sheetView workbookViewId="0">
      <selection activeCell="C37" sqref="C37"/>
    </sheetView>
  </sheetViews>
  <sheetFormatPr defaultRowHeight="14.25" x14ac:dyDescent="0.2"/>
  <cols>
    <col min="1" max="1" width="17" style="212" customWidth="1"/>
    <col min="2" max="2" width="37.140625" style="212" customWidth="1"/>
    <col min="3" max="3" width="13.7109375" style="212" customWidth="1"/>
    <col min="4" max="4" width="4.5703125" style="212" customWidth="1"/>
    <col min="5" max="256" width="9.140625" style="212"/>
    <col min="257" max="257" width="17" style="212" customWidth="1"/>
    <col min="258" max="258" width="37.140625" style="212" customWidth="1"/>
    <col min="259" max="259" width="13.7109375" style="212" customWidth="1"/>
    <col min="260" max="260" width="4.5703125" style="212" customWidth="1"/>
    <col min="261" max="512" width="9.140625" style="212"/>
    <col min="513" max="513" width="17" style="212" customWidth="1"/>
    <col min="514" max="514" width="37.140625" style="212" customWidth="1"/>
    <col min="515" max="515" width="13.7109375" style="212" customWidth="1"/>
    <col min="516" max="516" width="4.5703125" style="212" customWidth="1"/>
    <col min="517" max="768" width="9.140625" style="212"/>
    <col min="769" max="769" width="17" style="212" customWidth="1"/>
    <col min="770" max="770" width="37.140625" style="212" customWidth="1"/>
    <col min="771" max="771" width="13.7109375" style="212" customWidth="1"/>
    <col min="772" max="772" width="4.5703125" style="212" customWidth="1"/>
    <col min="773" max="1024" width="9.140625" style="212"/>
    <col min="1025" max="1025" width="17" style="212" customWidth="1"/>
    <col min="1026" max="1026" width="37.140625" style="212" customWidth="1"/>
    <col min="1027" max="1027" width="13.7109375" style="212" customWidth="1"/>
    <col min="1028" max="1028" width="4.5703125" style="212" customWidth="1"/>
    <col min="1029" max="1280" width="9.140625" style="212"/>
    <col min="1281" max="1281" width="17" style="212" customWidth="1"/>
    <col min="1282" max="1282" width="37.140625" style="212" customWidth="1"/>
    <col min="1283" max="1283" width="13.7109375" style="212" customWidth="1"/>
    <col min="1284" max="1284" width="4.5703125" style="212" customWidth="1"/>
    <col min="1285" max="1536" width="9.140625" style="212"/>
    <col min="1537" max="1537" width="17" style="212" customWidth="1"/>
    <col min="1538" max="1538" width="37.140625" style="212" customWidth="1"/>
    <col min="1539" max="1539" width="13.7109375" style="212" customWidth="1"/>
    <col min="1540" max="1540" width="4.5703125" style="212" customWidth="1"/>
    <col min="1541" max="1792" width="9.140625" style="212"/>
    <col min="1793" max="1793" width="17" style="212" customWidth="1"/>
    <col min="1794" max="1794" width="37.140625" style="212" customWidth="1"/>
    <col min="1795" max="1795" width="13.7109375" style="212" customWidth="1"/>
    <col min="1796" max="1796" width="4.5703125" style="212" customWidth="1"/>
    <col min="1797" max="2048" width="9.140625" style="212"/>
    <col min="2049" max="2049" width="17" style="212" customWidth="1"/>
    <col min="2050" max="2050" width="37.140625" style="212" customWidth="1"/>
    <col min="2051" max="2051" width="13.7109375" style="212" customWidth="1"/>
    <col min="2052" max="2052" width="4.5703125" style="212" customWidth="1"/>
    <col min="2053" max="2304" width="9.140625" style="212"/>
    <col min="2305" max="2305" width="17" style="212" customWidth="1"/>
    <col min="2306" max="2306" width="37.140625" style="212" customWidth="1"/>
    <col min="2307" max="2307" width="13.7109375" style="212" customWidth="1"/>
    <col min="2308" max="2308" width="4.5703125" style="212" customWidth="1"/>
    <col min="2309" max="2560" width="9.140625" style="212"/>
    <col min="2561" max="2561" width="17" style="212" customWidth="1"/>
    <col min="2562" max="2562" width="37.140625" style="212" customWidth="1"/>
    <col min="2563" max="2563" width="13.7109375" style="212" customWidth="1"/>
    <col min="2564" max="2564" width="4.5703125" style="212" customWidth="1"/>
    <col min="2565" max="2816" width="9.140625" style="212"/>
    <col min="2817" max="2817" width="17" style="212" customWidth="1"/>
    <col min="2818" max="2818" width="37.140625" style="212" customWidth="1"/>
    <col min="2819" max="2819" width="13.7109375" style="212" customWidth="1"/>
    <col min="2820" max="2820" width="4.5703125" style="212" customWidth="1"/>
    <col min="2821" max="3072" width="9.140625" style="212"/>
    <col min="3073" max="3073" width="17" style="212" customWidth="1"/>
    <col min="3074" max="3074" width="37.140625" style="212" customWidth="1"/>
    <col min="3075" max="3075" width="13.7109375" style="212" customWidth="1"/>
    <col min="3076" max="3076" width="4.5703125" style="212" customWidth="1"/>
    <col min="3077" max="3328" width="9.140625" style="212"/>
    <col min="3329" max="3329" width="17" style="212" customWidth="1"/>
    <col min="3330" max="3330" width="37.140625" style="212" customWidth="1"/>
    <col min="3331" max="3331" width="13.7109375" style="212" customWidth="1"/>
    <col min="3332" max="3332" width="4.5703125" style="212" customWidth="1"/>
    <col min="3333" max="3584" width="9.140625" style="212"/>
    <col min="3585" max="3585" width="17" style="212" customWidth="1"/>
    <col min="3586" max="3586" width="37.140625" style="212" customWidth="1"/>
    <col min="3587" max="3587" width="13.7109375" style="212" customWidth="1"/>
    <col min="3588" max="3588" width="4.5703125" style="212" customWidth="1"/>
    <col min="3589" max="3840" width="9.140625" style="212"/>
    <col min="3841" max="3841" width="17" style="212" customWidth="1"/>
    <col min="3842" max="3842" width="37.140625" style="212" customWidth="1"/>
    <col min="3843" max="3843" width="13.7109375" style="212" customWidth="1"/>
    <col min="3844" max="3844" width="4.5703125" style="212" customWidth="1"/>
    <col min="3845" max="4096" width="9.140625" style="212"/>
    <col min="4097" max="4097" width="17" style="212" customWidth="1"/>
    <col min="4098" max="4098" width="37.140625" style="212" customWidth="1"/>
    <col min="4099" max="4099" width="13.7109375" style="212" customWidth="1"/>
    <col min="4100" max="4100" width="4.5703125" style="212" customWidth="1"/>
    <col min="4101" max="4352" width="9.140625" style="212"/>
    <col min="4353" max="4353" width="17" style="212" customWidth="1"/>
    <col min="4354" max="4354" width="37.140625" style="212" customWidth="1"/>
    <col min="4355" max="4355" width="13.7109375" style="212" customWidth="1"/>
    <col min="4356" max="4356" width="4.5703125" style="212" customWidth="1"/>
    <col min="4357" max="4608" width="9.140625" style="212"/>
    <col min="4609" max="4609" width="17" style="212" customWidth="1"/>
    <col min="4610" max="4610" width="37.140625" style="212" customWidth="1"/>
    <col min="4611" max="4611" width="13.7109375" style="212" customWidth="1"/>
    <col min="4612" max="4612" width="4.5703125" style="212" customWidth="1"/>
    <col min="4613" max="4864" width="9.140625" style="212"/>
    <col min="4865" max="4865" width="17" style="212" customWidth="1"/>
    <col min="4866" max="4866" width="37.140625" style="212" customWidth="1"/>
    <col min="4867" max="4867" width="13.7109375" style="212" customWidth="1"/>
    <col min="4868" max="4868" width="4.5703125" style="212" customWidth="1"/>
    <col min="4869" max="5120" width="9.140625" style="212"/>
    <col min="5121" max="5121" width="17" style="212" customWidth="1"/>
    <col min="5122" max="5122" width="37.140625" style="212" customWidth="1"/>
    <col min="5123" max="5123" width="13.7109375" style="212" customWidth="1"/>
    <col min="5124" max="5124" width="4.5703125" style="212" customWidth="1"/>
    <col min="5125" max="5376" width="9.140625" style="212"/>
    <col min="5377" max="5377" width="17" style="212" customWidth="1"/>
    <col min="5378" max="5378" width="37.140625" style="212" customWidth="1"/>
    <col min="5379" max="5379" width="13.7109375" style="212" customWidth="1"/>
    <col min="5380" max="5380" width="4.5703125" style="212" customWidth="1"/>
    <col min="5381" max="5632" width="9.140625" style="212"/>
    <col min="5633" max="5633" width="17" style="212" customWidth="1"/>
    <col min="5634" max="5634" width="37.140625" style="212" customWidth="1"/>
    <col min="5635" max="5635" width="13.7109375" style="212" customWidth="1"/>
    <col min="5636" max="5636" width="4.5703125" style="212" customWidth="1"/>
    <col min="5637" max="5888" width="9.140625" style="212"/>
    <col min="5889" max="5889" width="17" style="212" customWidth="1"/>
    <col min="5890" max="5890" width="37.140625" style="212" customWidth="1"/>
    <col min="5891" max="5891" width="13.7109375" style="212" customWidth="1"/>
    <col min="5892" max="5892" width="4.5703125" style="212" customWidth="1"/>
    <col min="5893" max="6144" width="9.140625" style="212"/>
    <col min="6145" max="6145" width="17" style="212" customWidth="1"/>
    <col min="6146" max="6146" width="37.140625" style="212" customWidth="1"/>
    <col min="6147" max="6147" width="13.7109375" style="212" customWidth="1"/>
    <col min="6148" max="6148" width="4.5703125" style="212" customWidth="1"/>
    <col min="6149" max="6400" width="9.140625" style="212"/>
    <col min="6401" max="6401" width="17" style="212" customWidth="1"/>
    <col min="6402" max="6402" width="37.140625" style="212" customWidth="1"/>
    <col min="6403" max="6403" width="13.7109375" style="212" customWidth="1"/>
    <col min="6404" max="6404" width="4.5703125" style="212" customWidth="1"/>
    <col min="6405" max="6656" width="9.140625" style="212"/>
    <col min="6657" max="6657" width="17" style="212" customWidth="1"/>
    <col min="6658" max="6658" width="37.140625" style="212" customWidth="1"/>
    <col min="6659" max="6659" width="13.7109375" style="212" customWidth="1"/>
    <col min="6660" max="6660" width="4.5703125" style="212" customWidth="1"/>
    <col min="6661" max="6912" width="9.140625" style="212"/>
    <col min="6913" max="6913" width="17" style="212" customWidth="1"/>
    <col min="6914" max="6914" width="37.140625" style="212" customWidth="1"/>
    <col min="6915" max="6915" width="13.7109375" style="212" customWidth="1"/>
    <col min="6916" max="6916" width="4.5703125" style="212" customWidth="1"/>
    <col min="6917" max="7168" width="9.140625" style="212"/>
    <col min="7169" max="7169" width="17" style="212" customWidth="1"/>
    <col min="7170" max="7170" width="37.140625" style="212" customWidth="1"/>
    <col min="7171" max="7171" width="13.7109375" style="212" customWidth="1"/>
    <col min="7172" max="7172" width="4.5703125" style="212" customWidth="1"/>
    <col min="7173" max="7424" width="9.140625" style="212"/>
    <col min="7425" max="7425" width="17" style="212" customWidth="1"/>
    <col min="7426" max="7426" width="37.140625" style="212" customWidth="1"/>
    <col min="7427" max="7427" width="13.7109375" style="212" customWidth="1"/>
    <col min="7428" max="7428" width="4.5703125" style="212" customWidth="1"/>
    <col min="7429" max="7680" width="9.140625" style="212"/>
    <col min="7681" max="7681" width="17" style="212" customWidth="1"/>
    <col min="7682" max="7682" width="37.140625" style="212" customWidth="1"/>
    <col min="7683" max="7683" width="13.7109375" style="212" customWidth="1"/>
    <col min="7684" max="7684" width="4.5703125" style="212" customWidth="1"/>
    <col min="7685" max="7936" width="9.140625" style="212"/>
    <col min="7937" max="7937" width="17" style="212" customWidth="1"/>
    <col min="7938" max="7938" width="37.140625" style="212" customWidth="1"/>
    <col min="7939" max="7939" width="13.7109375" style="212" customWidth="1"/>
    <col min="7940" max="7940" width="4.5703125" style="212" customWidth="1"/>
    <col min="7941" max="8192" width="9.140625" style="212"/>
    <col min="8193" max="8193" width="17" style="212" customWidth="1"/>
    <col min="8194" max="8194" width="37.140625" style="212" customWidth="1"/>
    <col min="8195" max="8195" width="13.7109375" style="212" customWidth="1"/>
    <col min="8196" max="8196" width="4.5703125" style="212" customWidth="1"/>
    <col min="8197" max="8448" width="9.140625" style="212"/>
    <col min="8449" max="8449" width="17" style="212" customWidth="1"/>
    <col min="8450" max="8450" width="37.140625" style="212" customWidth="1"/>
    <col min="8451" max="8451" width="13.7109375" style="212" customWidth="1"/>
    <col min="8452" max="8452" width="4.5703125" style="212" customWidth="1"/>
    <col min="8453" max="8704" width="9.140625" style="212"/>
    <col min="8705" max="8705" width="17" style="212" customWidth="1"/>
    <col min="8706" max="8706" width="37.140625" style="212" customWidth="1"/>
    <col min="8707" max="8707" width="13.7109375" style="212" customWidth="1"/>
    <col min="8708" max="8708" width="4.5703125" style="212" customWidth="1"/>
    <col min="8709" max="8960" width="9.140625" style="212"/>
    <col min="8961" max="8961" width="17" style="212" customWidth="1"/>
    <col min="8962" max="8962" width="37.140625" style="212" customWidth="1"/>
    <col min="8963" max="8963" width="13.7109375" style="212" customWidth="1"/>
    <col min="8964" max="8964" width="4.5703125" style="212" customWidth="1"/>
    <col min="8965" max="9216" width="9.140625" style="212"/>
    <col min="9217" max="9217" width="17" style="212" customWidth="1"/>
    <col min="9218" max="9218" width="37.140625" style="212" customWidth="1"/>
    <col min="9219" max="9219" width="13.7109375" style="212" customWidth="1"/>
    <col min="9220" max="9220" width="4.5703125" style="212" customWidth="1"/>
    <col min="9221" max="9472" width="9.140625" style="212"/>
    <col min="9473" max="9473" width="17" style="212" customWidth="1"/>
    <col min="9474" max="9474" width="37.140625" style="212" customWidth="1"/>
    <col min="9475" max="9475" width="13.7109375" style="212" customWidth="1"/>
    <col min="9476" max="9476" width="4.5703125" style="212" customWidth="1"/>
    <col min="9477" max="9728" width="9.140625" style="212"/>
    <col min="9729" max="9729" width="17" style="212" customWidth="1"/>
    <col min="9730" max="9730" width="37.140625" style="212" customWidth="1"/>
    <col min="9731" max="9731" width="13.7109375" style="212" customWidth="1"/>
    <col min="9732" max="9732" width="4.5703125" style="212" customWidth="1"/>
    <col min="9733" max="9984" width="9.140625" style="212"/>
    <col min="9985" max="9985" width="17" style="212" customWidth="1"/>
    <col min="9986" max="9986" width="37.140625" style="212" customWidth="1"/>
    <col min="9987" max="9987" width="13.7109375" style="212" customWidth="1"/>
    <col min="9988" max="9988" width="4.5703125" style="212" customWidth="1"/>
    <col min="9989" max="10240" width="9.140625" style="212"/>
    <col min="10241" max="10241" width="17" style="212" customWidth="1"/>
    <col min="10242" max="10242" width="37.140625" style="212" customWidth="1"/>
    <col min="10243" max="10243" width="13.7109375" style="212" customWidth="1"/>
    <col min="10244" max="10244" width="4.5703125" style="212" customWidth="1"/>
    <col min="10245" max="10496" width="9.140625" style="212"/>
    <col min="10497" max="10497" width="17" style="212" customWidth="1"/>
    <col min="10498" max="10498" width="37.140625" style="212" customWidth="1"/>
    <col min="10499" max="10499" width="13.7109375" style="212" customWidth="1"/>
    <col min="10500" max="10500" width="4.5703125" style="212" customWidth="1"/>
    <col min="10501" max="10752" width="9.140625" style="212"/>
    <col min="10753" max="10753" width="17" style="212" customWidth="1"/>
    <col min="10754" max="10754" width="37.140625" style="212" customWidth="1"/>
    <col min="10755" max="10755" width="13.7109375" style="212" customWidth="1"/>
    <col min="10756" max="10756" width="4.5703125" style="212" customWidth="1"/>
    <col min="10757" max="11008" width="9.140625" style="212"/>
    <col min="11009" max="11009" width="17" style="212" customWidth="1"/>
    <col min="11010" max="11010" width="37.140625" style="212" customWidth="1"/>
    <col min="11011" max="11011" width="13.7109375" style="212" customWidth="1"/>
    <col min="11012" max="11012" width="4.5703125" style="212" customWidth="1"/>
    <col min="11013" max="11264" width="9.140625" style="212"/>
    <col min="11265" max="11265" width="17" style="212" customWidth="1"/>
    <col min="11266" max="11266" width="37.140625" style="212" customWidth="1"/>
    <col min="11267" max="11267" width="13.7109375" style="212" customWidth="1"/>
    <col min="11268" max="11268" width="4.5703125" style="212" customWidth="1"/>
    <col min="11269" max="11520" width="9.140625" style="212"/>
    <col min="11521" max="11521" width="17" style="212" customWidth="1"/>
    <col min="11522" max="11522" width="37.140625" style="212" customWidth="1"/>
    <col min="11523" max="11523" width="13.7109375" style="212" customWidth="1"/>
    <col min="11524" max="11524" width="4.5703125" style="212" customWidth="1"/>
    <col min="11525" max="11776" width="9.140625" style="212"/>
    <col min="11777" max="11777" width="17" style="212" customWidth="1"/>
    <col min="11778" max="11778" width="37.140625" style="212" customWidth="1"/>
    <col min="11779" max="11779" width="13.7109375" style="212" customWidth="1"/>
    <col min="11780" max="11780" width="4.5703125" style="212" customWidth="1"/>
    <col min="11781" max="12032" width="9.140625" style="212"/>
    <col min="12033" max="12033" width="17" style="212" customWidth="1"/>
    <col min="12034" max="12034" width="37.140625" style="212" customWidth="1"/>
    <col min="12035" max="12035" width="13.7109375" style="212" customWidth="1"/>
    <col min="12036" max="12036" width="4.5703125" style="212" customWidth="1"/>
    <col min="12037" max="12288" width="9.140625" style="212"/>
    <col min="12289" max="12289" width="17" style="212" customWidth="1"/>
    <col min="12290" max="12290" width="37.140625" style="212" customWidth="1"/>
    <col min="12291" max="12291" width="13.7109375" style="212" customWidth="1"/>
    <col min="12292" max="12292" width="4.5703125" style="212" customWidth="1"/>
    <col min="12293" max="12544" width="9.140625" style="212"/>
    <col min="12545" max="12545" width="17" style="212" customWidth="1"/>
    <col min="12546" max="12546" width="37.140625" style="212" customWidth="1"/>
    <col min="12547" max="12547" width="13.7109375" style="212" customWidth="1"/>
    <col min="12548" max="12548" width="4.5703125" style="212" customWidth="1"/>
    <col min="12549" max="12800" width="9.140625" style="212"/>
    <col min="12801" max="12801" width="17" style="212" customWidth="1"/>
    <col min="12802" max="12802" width="37.140625" style="212" customWidth="1"/>
    <col min="12803" max="12803" width="13.7109375" style="212" customWidth="1"/>
    <col min="12804" max="12804" width="4.5703125" style="212" customWidth="1"/>
    <col min="12805" max="13056" width="9.140625" style="212"/>
    <col min="13057" max="13057" width="17" style="212" customWidth="1"/>
    <col min="13058" max="13058" width="37.140625" style="212" customWidth="1"/>
    <col min="13059" max="13059" width="13.7109375" style="212" customWidth="1"/>
    <col min="13060" max="13060" width="4.5703125" style="212" customWidth="1"/>
    <col min="13061" max="13312" width="9.140625" style="212"/>
    <col min="13313" max="13313" width="17" style="212" customWidth="1"/>
    <col min="13314" max="13314" width="37.140625" style="212" customWidth="1"/>
    <col min="13315" max="13315" width="13.7109375" style="212" customWidth="1"/>
    <col min="13316" max="13316" width="4.5703125" style="212" customWidth="1"/>
    <col min="13317" max="13568" width="9.140625" style="212"/>
    <col min="13569" max="13569" width="17" style="212" customWidth="1"/>
    <col min="13570" max="13570" width="37.140625" style="212" customWidth="1"/>
    <col min="13571" max="13571" width="13.7109375" style="212" customWidth="1"/>
    <col min="13572" max="13572" width="4.5703125" style="212" customWidth="1"/>
    <col min="13573" max="13824" width="9.140625" style="212"/>
    <col min="13825" max="13825" width="17" style="212" customWidth="1"/>
    <col min="13826" max="13826" width="37.140625" style="212" customWidth="1"/>
    <col min="13827" max="13827" width="13.7109375" style="212" customWidth="1"/>
    <col min="13828" max="13828" width="4.5703125" style="212" customWidth="1"/>
    <col min="13829" max="14080" width="9.140625" style="212"/>
    <col min="14081" max="14081" width="17" style="212" customWidth="1"/>
    <col min="14082" max="14082" width="37.140625" style="212" customWidth="1"/>
    <col min="14083" max="14083" width="13.7109375" style="212" customWidth="1"/>
    <col min="14084" max="14084" width="4.5703125" style="212" customWidth="1"/>
    <col min="14085" max="14336" width="9.140625" style="212"/>
    <col min="14337" max="14337" width="17" style="212" customWidth="1"/>
    <col min="14338" max="14338" width="37.140625" style="212" customWidth="1"/>
    <col min="14339" max="14339" width="13.7109375" style="212" customWidth="1"/>
    <col min="14340" max="14340" width="4.5703125" style="212" customWidth="1"/>
    <col min="14341" max="14592" width="9.140625" style="212"/>
    <col min="14593" max="14593" width="17" style="212" customWidth="1"/>
    <col min="14594" max="14594" width="37.140625" style="212" customWidth="1"/>
    <col min="14595" max="14595" width="13.7109375" style="212" customWidth="1"/>
    <col min="14596" max="14596" width="4.5703125" style="212" customWidth="1"/>
    <col min="14597" max="14848" width="9.140625" style="212"/>
    <col min="14849" max="14849" width="17" style="212" customWidth="1"/>
    <col min="14850" max="14850" width="37.140625" style="212" customWidth="1"/>
    <col min="14851" max="14851" width="13.7109375" style="212" customWidth="1"/>
    <col min="14852" max="14852" width="4.5703125" style="212" customWidth="1"/>
    <col min="14853" max="15104" width="9.140625" style="212"/>
    <col min="15105" max="15105" width="17" style="212" customWidth="1"/>
    <col min="15106" max="15106" width="37.140625" style="212" customWidth="1"/>
    <col min="15107" max="15107" width="13.7109375" style="212" customWidth="1"/>
    <col min="15108" max="15108" width="4.5703125" style="212" customWidth="1"/>
    <col min="15109" max="15360" width="9.140625" style="212"/>
    <col min="15361" max="15361" width="17" style="212" customWidth="1"/>
    <col min="15362" max="15362" width="37.140625" style="212" customWidth="1"/>
    <col min="15363" max="15363" width="13.7109375" style="212" customWidth="1"/>
    <col min="15364" max="15364" width="4.5703125" style="212" customWidth="1"/>
    <col min="15365" max="15616" width="9.140625" style="212"/>
    <col min="15617" max="15617" width="17" style="212" customWidth="1"/>
    <col min="15618" max="15618" width="37.140625" style="212" customWidth="1"/>
    <col min="15619" max="15619" width="13.7109375" style="212" customWidth="1"/>
    <col min="15620" max="15620" width="4.5703125" style="212" customWidth="1"/>
    <col min="15621" max="15872" width="9.140625" style="212"/>
    <col min="15873" max="15873" width="17" style="212" customWidth="1"/>
    <col min="15874" max="15874" width="37.140625" style="212" customWidth="1"/>
    <col min="15875" max="15875" width="13.7109375" style="212" customWidth="1"/>
    <col min="15876" max="15876" width="4.5703125" style="212" customWidth="1"/>
    <col min="15877" max="16128" width="9.140625" style="212"/>
    <col min="16129" max="16129" width="17" style="212" customWidth="1"/>
    <col min="16130" max="16130" width="37.140625" style="212" customWidth="1"/>
    <col min="16131" max="16131" width="13.7109375" style="212" customWidth="1"/>
    <col min="16132" max="16132" width="4.5703125" style="212" customWidth="1"/>
    <col min="16133" max="16384" width="9.140625" style="212"/>
  </cols>
  <sheetData>
    <row r="3" spans="1:4" ht="15" x14ac:dyDescent="0.25">
      <c r="C3" s="213" t="s">
        <v>530</v>
      </c>
      <c r="D3" s="213"/>
    </row>
    <row r="4" spans="1:4" ht="15" x14ac:dyDescent="0.25">
      <c r="C4" s="214"/>
      <c r="D4" s="214"/>
    </row>
    <row r="5" spans="1:4" ht="15" x14ac:dyDescent="0.25">
      <c r="C5" s="214"/>
      <c r="D5" s="214"/>
    </row>
    <row r="6" spans="1:4" ht="15" x14ac:dyDescent="0.25">
      <c r="A6" s="251" t="s">
        <v>531</v>
      </c>
      <c r="B6" s="251"/>
      <c r="C6" s="251"/>
      <c r="D6" s="214"/>
    </row>
    <row r="7" spans="1:4" ht="15" x14ac:dyDescent="0.25">
      <c r="A7" s="251" t="s">
        <v>532</v>
      </c>
      <c r="B7" s="251"/>
      <c r="C7" s="251"/>
      <c r="D7" s="214"/>
    </row>
    <row r="8" spans="1:4" ht="15" x14ac:dyDescent="0.25">
      <c r="A8" s="251" t="s">
        <v>533</v>
      </c>
      <c r="B8" s="251"/>
      <c r="C8" s="251"/>
      <c r="D8" s="214"/>
    </row>
    <row r="9" spans="1:4" ht="15" x14ac:dyDescent="0.25">
      <c r="A9" s="251" t="s">
        <v>534</v>
      </c>
      <c r="B9" s="251"/>
      <c r="C9" s="251"/>
      <c r="D9" s="214"/>
    </row>
    <row r="10" spans="1:4" ht="15" x14ac:dyDescent="0.25">
      <c r="C10" s="214"/>
      <c r="D10" s="214"/>
    </row>
    <row r="11" spans="1:4" ht="15" x14ac:dyDescent="0.25">
      <c r="C11" s="214"/>
      <c r="D11" s="214"/>
    </row>
    <row r="12" spans="1:4" ht="15" x14ac:dyDescent="0.25">
      <c r="C12" s="214"/>
      <c r="D12" s="214"/>
    </row>
    <row r="13" spans="1:4" ht="15" x14ac:dyDescent="0.25">
      <c r="C13" s="215"/>
    </row>
    <row r="14" spans="1:4" ht="15.95" customHeight="1" x14ac:dyDescent="0.25">
      <c r="A14" s="216" t="s">
        <v>535</v>
      </c>
      <c r="B14" s="216" t="s">
        <v>536</v>
      </c>
      <c r="C14" s="216" t="s">
        <v>537</v>
      </c>
    </row>
    <row r="15" spans="1:4" ht="15.95" customHeight="1" x14ac:dyDescent="0.2">
      <c r="A15" s="217" t="s">
        <v>538</v>
      </c>
      <c r="B15" s="218" t="s">
        <v>539</v>
      </c>
      <c r="C15" s="219">
        <v>40</v>
      </c>
    </row>
    <row r="16" spans="1:4" ht="15.95" customHeight="1" x14ac:dyDescent="0.2">
      <c r="A16" s="217" t="s">
        <v>540</v>
      </c>
      <c r="B16" s="218" t="s">
        <v>539</v>
      </c>
      <c r="C16" s="219">
        <v>40</v>
      </c>
    </row>
    <row r="17" spans="1:4" ht="15.95" customHeight="1" x14ac:dyDescent="0.2">
      <c r="A17" s="217">
        <v>44078</v>
      </c>
      <c r="B17" s="218" t="s">
        <v>539</v>
      </c>
      <c r="C17" s="219">
        <v>10</v>
      </c>
    </row>
    <row r="18" spans="1:4" ht="15.95" customHeight="1" x14ac:dyDescent="0.2">
      <c r="A18" s="220" t="s">
        <v>541</v>
      </c>
      <c r="B18" s="221"/>
      <c r="C18" s="222">
        <f>SUM(C15:C17)</f>
        <v>90</v>
      </c>
    </row>
    <row r="20" spans="1:4" ht="12.75" customHeight="1" x14ac:dyDescent="0.2">
      <c r="A20" s="223"/>
      <c r="C20" s="224"/>
    </row>
    <row r="21" spans="1:4" ht="15" x14ac:dyDescent="0.25">
      <c r="A21" s="225" t="s">
        <v>542</v>
      </c>
      <c r="C21" s="226">
        <f>C18</f>
        <v>90</v>
      </c>
      <c r="D21" s="215" t="s">
        <v>543</v>
      </c>
    </row>
    <row r="22" spans="1:4" ht="15.75" customHeight="1" x14ac:dyDescent="0.2">
      <c r="A22" s="227"/>
      <c r="B22" s="228"/>
      <c r="C22" s="224"/>
    </row>
    <row r="23" spans="1:4" ht="12.75" customHeight="1" x14ac:dyDescent="0.2">
      <c r="A23" s="227"/>
      <c r="B23" s="228"/>
      <c r="C23" s="224"/>
    </row>
    <row r="24" spans="1:4" x14ac:dyDescent="0.2">
      <c r="A24" s="229"/>
      <c r="B24" s="229"/>
    </row>
    <row r="25" spans="1:4" x14ac:dyDescent="0.2">
      <c r="A25" s="229"/>
      <c r="B25" s="229"/>
    </row>
    <row r="26" spans="1:4" ht="15" x14ac:dyDescent="0.25">
      <c r="A26" s="225"/>
    </row>
    <row r="27" spans="1:4" ht="15" x14ac:dyDescent="0.2">
      <c r="A27" s="252" t="s">
        <v>544</v>
      </c>
      <c r="B27" s="252"/>
    </row>
    <row r="28" spans="1:4" ht="12.75" customHeight="1" x14ac:dyDescent="0.2">
      <c r="A28" s="250" t="s">
        <v>95</v>
      </c>
      <c r="B28" s="250"/>
    </row>
    <row r="29" spans="1:4" ht="12.75" customHeight="1" x14ac:dyDescent="0.2">
      <c r="A29" s="230" t="s">
        <v>545</v>
      </c>
      <c r="B29" s="231"/>
    </row>
  </sheetData>
  <mergeCells count="6">
    <mergeCell ref="A28:B28"/>
    <mergeCell ref="A6:C6"/>
    <mergeCell ref="A7:C7"/>
    <mergeCell ref="A8:C8"/>
    <mergeCell ref="A9:C9"/>
    <mergeCell ref="A27:B2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5"/>
  <sheetViews>
    <sheetView topLeftCell="A13" workbookViewId="0">
      <selection activeCell="A37" sqref="A37:XFD39"/>
    </sheetView>
  </sheetViews>
  <sheetFormatPr defaultRowHeight="14.25" x14ac:dyDescent="0.2"/>
  <cols>
    <col min="1" max="1" width="16.140625" style="212" customWidth="1"/>
    <col min="2" max="2" width="43.85546875" style="212" customWidth="1"/>
    <col min="3" max="3" width="13.85546875" style="212" customWidth="1"/>
    <col min="4" max="256" width="9.140625" style="212"/>
    <col min="257" max="257" width="16.140625" style="212" customWidth="1"/>
    <col min="258" max="258" width="43.85546875" style="212" customWidth="1"/>
    <col min="259" max="259" width="13.85546875" style="212" customWidth="1"/>
    <col min="260" max="512" width="9.140625" style="212"/>
    <col min="513" max="513" width="16.140625" style="212" customWidth="1"/>
    <col min="514" max="514" width="43.85546875" style="212" customWidth="1"/>
    <col min="515" max="515" width="13.85546875" style="212" customWidth="1"/>
    <col min="516" max="768" width="9.140625" style="212"/>
    <col min="769" max="769" width="16.140625" style="212" customWidth="1"/>
    <col min="770" max="770" width="43.85546875" style="212" customWidth="1"/>
    <col min="771" max="771" width="13.85546875" style="212" customWidth="1"/>
    <col min="772" max="1024" width="9.140625" style="212"/>
    <col min="1025" max="1025" width="16.140625" style="212" customWidth="1"/>
    <col min="1026" max="1026" width="43.85546875" style="212" customWidth="1"/>
    <col min="1027" max="1027" width="13.85546875" style="212" customWidth="1"/>
    <col min="1028" max="1280" width="9.140625" style="212"/>
    <col min="1281" max="1281" width="16.140625" style="212" customWidth="1"/>
    <col min="1282" max="1282" width="43.85546875" style="212" customWidth="1"/>
    <col min="1283" max="1283" width="13.85546875" style="212" customWidth="1"/>
    <col min="1284" max="1536" width="9.140625" style="212"/>
    <col min="1537" max="1537" width="16.140625" style="212" customWidth="1"/>
    <col min="1538" max="1538" width="43.85546875" style="212" customWidth="1"/>
    <col min="1539" max="1539" width="13.85546875" style="212" customWidth="1"/>
    <col min="1540" max="1792" width="9.140625" style="212"/>
    <col min="1793" max="1793" width="16.140625" style="212" customWidth="1"/>
    <col min="1794" max="1794" width="43.85546875" style="212" customWidth="1"/>
    <col min="1795" max="1795" width="13.85546875" style="212" customWidth="1"/>
    <col min="1796" max="2048" width="9.140625" style="212"/>
    <col min="2049" max="2049" width="16.140625" style="212" customWidth="1"/>
    <col min="2050" max="2050" width="43.85546875" style="212" customWidth="1"/>
    <col min="2051" max="2051" width="13.85546875" style="212" customWidth="1"/>
    <col min="2052" max="2304" width="9.140625" style="212"/>
    <col min="2305" max="2305" width="16.140625" style="212" customWidth="1"/>
    <col min="2306" max="2306" width="43.85546875" style="212" customWidth="1"/>
    <col min="2307" max="2307" width="13.85546875" style="212" customWidth="1"/>
    <col min="2308" max="2560" width="9.140625" style="212"/>
    <col min="2561" max="2561" width="16.140625" style="212" customWidth="1"/>
    <col min="2562" max="2562" width="43.85546875" style="212" customWidth="1"/>
    <col min="2563" max="2563" width="13.85546875" style="212" customWidth="1"/>
    <col min="2564" max="2816" width="9.140625" style="212"/>
    <col min="2817" max="2817" width="16.140625" style="212" customWidth="1"/>
    <col min="2818" max="2818" width="43.85546875" style="212" customWidth="1"/>
    <col min="2819" max="2819" width="13.85546875" style="212" customWidth="1"/>
    <col min="2820" max="3072" width="9.140625" style="212"/>
    <col min="3073" max="3073" width="16.140625" style="212" customWidth="1"/>
    <col min="3074" max="3074" width="43.85546875" style="212" customWidth="1"/>
    <col min="3075" max="3075" width="13.85546875" style="212" customWidth="1"/>
    <col min="3076" max="3328" width="9.140625" style="212"/>
    <col min="3329" max="3329" width="16.140625" style="212" customWidth="1"/>
    <col min="3330" max="3330" width="43.85546875" style="212" customWidth="1"/>
    <col min="3331" max="3331" width="13.85546875" style="212" customWidth="1"/>
    <col min="3332" max="3584" width="9.140625" style="212"/>
    <col min="3585" max="3585" width="16.140625" style="212" customWidth="1"/>
    <col min="3586" max="3586" width="43.85546875" style="212" customWidth="1"/>
    <col min="3587" max="3587" width="13.85546875" style="212" customWidth="1"/>
    <col min="3588" max="3840" width="9.140625" style="212"/>
    <col min="3841" max="3841" width="16.140625" style="212" customWidth="1"/>
    <col min="3842" max="3842" width="43.85546875" style="212" customWidth="1"/>
    <col min="3843" max="3843" width="13.85546875" style="212" customWidth="1"/>
    <col min="3844" max="4096" width="9.140625" style="212"/>
    <col min="4097" max="4097" width="16.140625" style="212" customWidth="1"/>
    <col min="4098" max="4098" width="43.85546875" style="212" customWidth="1"/>
    <col min="4099" max="4099" width="13.85546875" style="212" customWidth="1"/>
    <col min="4100" max="4352" width="9.140625" style="212"/>
    <col min="4353" max="4353" width="16.140625" style="212" customWidth="1"/>
    <col min="4354" max="4354" width="43.85546875" style="212" customWidth="1"/>
    <col min="4355" max="4355" width="13.85546875" style="212" customWidth="1"/>
    <col min="4356" max="4608" width="9.140625" style="212"/>
    <col min="4609" max="4609" width="16.140625" style="212" customWidth="1"/>
    <col min="4610" max="4610" width="43.85546875" style="212" customWidth="1"/>
    <col min="4611" max="4611" width="13.85546875" style="212" customWidth="1"/>
    <col min="4612" max="4864" width="9.140625" style="212"/>
    <col min="4865" max="4865" width="16.140625" style="212" customWidth="1"/>
    <col min="4866" max="4866" width="43.85546875" style="212" customWidth="1"/>
    <col min="4867" max="4867" width="13.85546875" style="212" customWidth="1"/>
    <col min="4868" max="5120" width="9.140625" style="212"/>
    <col min="5121" max="5121" width="16.140625" style="212" customWidth="1"/>
    <col min="5122" max="5122" width="43.85546875" style="212" customWidth="1"/>
    <col min="5123" max="5123" width="13.85546875" style="212" customWidth="1"/>
    <col min="5124" max="5376" width="9.140625" style="212"/>
    <col min="5377" max="5377" width="16.140625" style="212" customWidth="1"/>
    <col min="5378" max="5378" width="43.85546875" style="212" customWidth="1"/>
    <col min="5379" max="5379" width="13.85546875" style="212" customWidth="1"/>
    <col min="5380" max="5632" width="9.140625" style="212"/>
    <col min="5633" max="5633" width="16.140625" style="212" customWidth="1"/>
    <col min="5634" max="5634" width="43.85546875" style="212" customWidth="1"/>
    <col min="5635" max="5635" width="13.85546875" style="212" customWidth="1"/>
    <col min="5636" max="5888" width="9.140625" style="212"/>
    <col min="5889" max="5889" width="16.140625" style="212" customWidth="1"/>
    <col min="5890" max="5890" width="43.85546875" style="212" customWidth="1"/>
    <col min="5891" max="5891" width="13.85546875" style="212" customWidth="1"/>
    <col min="5892" max="6144" width="9.140625" style="212"/>
    <col min="6145" max="6145" width="16.140625" style="212" customWidth="1"/>
    <col min="6146" max="6146" width="43.85546875" style="212" customWidth="1"/>
    <col min="6147" max="6147" width="13.85546875" style="212" customWidth="1"/>
    <col min="6148" max="6400" width="9.140625" style="212"/>
    <col min="6401" max="6401" width="16.140625" style="212" customWidth="1"/>
    <col min="6402" max="6402" width="43.85546875" style="212" customWidth="1"/>
    <col min="6403" max="6403" width="13.85546875" style="212" customWidth="1"/>
    <col min="6404" max="6656" width="9.140625" style="212"/>
    <col min="6657" max="6657" width="16.140625" style="212" customWidth="1"/>
    <col min="6658" max="6658" width="43.85546875" style="212" customWidth="1"/>
    <col min="6659" max="6659" width="13.85546875" style="212" customWidth="1"/>
    <col min="6660" max="6912" width="9.140625" style="212"/>
    <col min="6913" max="6913" width="16.140625" style="212" customWidth="1"/>
    <col min="6914" max="6914" width="43.85546875" style="212" customWidth="1"/>
    <col min="6915" max="6915" width="13.85546875" style="212" customWidth="1"/>
    <col min="6916" max="7168" width="9.140625" style="212"/>
    <col min="7169" max="7169" width="16.140625" style="212" customWidth="1"/>
    <col min="7170" max="7170" width="43.85546875" style="212" customWidth="1"/>
    <col min="7171" max="7171" width="13.85546875" style="212" customWidth="1"/>
    <col min="7172" max="7424" width="9.140625" style="212"/>
    <col min="7425" max="7425" width="16.140625" style="212" customWidth="1"/>
    <col min="7426" max="7426" width="43.85546875" style="212" customWidth="1"/>
    <col min="7427" max="7427" width="13.85546875" style="212" customWidth="1"/>
    <col min="7428" max="7680" width="9.140625" style="212"/>
    <col min="7681" max="7681" width="16.140625" style="212" customWidth="1"/>
    <col min="7682" max="7682" width="43.85546875" style="212" customWidth="1"/>
    <col min="7683" max="7683" width="13.85546875" style="212" customWidth="1"/>
    <col min="7684" max="7936" width="9.140625" style="212"/>
    <col min="7937" max="7937" width="16.140625" style="212" customWidth="1"/>
    <col min="7938" max="7938" width="43.85546875" style="212" customWidth="1"/>
    <col min="7939" max="7939" width="13.85546875" style="212" customWidth="1"/>
    <col min="7940" max="8192" width="9.140625" style="212"/>
    <col min="8193" max="8193" width="16.140625" style="212" customWidth="1"/>
    <col min="8194" max="8194" width="43.85546875" style="212" customWidth="1"/>
    <col min="8195" max="8195" width="13.85546875" style="212" customWidth="1"/>
    <col min="8196" max="8448" width="9.140625" style="212"/>
    <col min="8449" max="8449" width="16.140625" style="212" customWidth="1"/>
    <col min="8450" max="8450" width="43.85546875" style="212" customWidth="1"/>
    <col min="8451" max="8451" width="13.85546875" style="212" customWidth="1"/>
    <col min="8452" max="8704" width="9.140625" style="212"/>
    <col min="8705" max="8705" width="16.140625" style="212" customWidth="1"/>
    <col min="8706" max="8706" width="43.85546875" style="212" customWidth="1"/>
    <col min="8707" max="8707" width="13.85546875" style="212" customWidth="1"/>
    <col min="8708" max="8960" width="9.140625" style="212"/>
    <col min="8961" max="8961" width="16.140625" style="212" customWidth="1"/>
    <col min="8962" max="8962" width="43.85546875" style="212" customWidth="1"/>
    <col min="8963" max="8963" width="13.85546875" style="212" customWidth="1"/>
    <col min="8964" max="9216" width="9.140625" style="212"/>
    <col min="9217" max="9217" width="16.140625" style="212" customWidth="1"/>
    <col min="9218" max="9218" width="43.85546875" style="212" customWidth="1"/>
    <col min="9219" max="9219" width="13.85546875" style="212" customWidth="1"/>
    <col min="9220" max="9472" width="9.140625" style="212"/>
    <col min="9473" max="9473" width="16.140625" style="212" customWidth="1"/>
    <col min="9474" max="9474" width="43.85546875" style="212" customWidth="1"/>
    <col min="9475" max="9475" width="13.85546875" style="212" customWidth="1"/>
    <col min="9476" max="9728" width="9.140625" style="212"/>
    <col min="9729" max="9729" width="16.140625" style="212" customWidth="1"/>
    <col min="9730" max="9730" width="43.85546875" style="212" customWidth="1"/>
    <col min="9731" max="9731" width="13.85546875" style="212" customWidth="1"/>
    <col min="9732" max="9984" width="9.140625" style="212"/>
    <col min="9985" max="9985" width="16.140625" style="212" customWidth="1"/>
    <col min="9986" max="9986" width="43.85546875" style="212" customWidth="1"/>
    <col min="9987" max="9987" width="13.85546875" style="212" customWidth="1"/>
    <col min="9988" max="10240" width="9.140625" style="212"/>
    <col min="10241" max="10241" width="16.140625" style="212" customWidth="1"/>
    <col min="10242" max="10242" width="43.85546875" style="212" customWidth="1"/>
    <col min="10243" max="10243" width="13.85546875" style="212" customWidth="1"/>
    <col min="10244" max="10496" width="9.140625" style="212"/>
    <col min="10497" max="10497" width="16.140625" style="212" customWidth="1"/>
    <col min="10498" max="10498" width="43.85546875" style="212" customWidth="1"/>
    <col min="10499" max="10499" width="13.85546875" style="212" customWidth="1"/>
    <col min="10500" max="10752" width="9.140625" style="212"/>
    <col min="10753" max="10753" width="16.140625" style="212" customWidth="1"/>
    <col min="10754" max="10754" width="43.85546875" style="212" customWidth="1"/>
    <col min="10755" max="10755" width="13.85546875" style="212" customWidth="1"/>
    <col min="10756" max="11008" width="9.140625" style="212"/>
    <col min="11009" max="11009" width="16.140625" style="212" customWidth="1"/>
    <col min="11010" max="11010" width="43.85546875" style="212" customWidth="1"/>
    <col min="11011" max="11011" width="13.85546875" style="212" customWidth="1"/>
    <col min="11012" max="11264" width="9.140625" style="212"/>
    <col min="11265" max="11265" width="16.140625" style="212" customWidth="1"/>
    <col min="11266" max="11266" width="43.85546875" style="212" customWidth="1"/>
    <col min="11267" max="11267" width="13.85546875" style="212" customWidth="1"/>
    <col min="11268" max="11520" width="9.140625" style="212"/>
    <col min="11521" max="11521" width="16.140625" style="212" customWidth="1"/>
    <col min="11522" max="11522" width="43.85546875" style="212" customWidth="1"/>
    <col min="11523" max="11523" width="13.85546875" style="212" customWidth="1"/>
    <col min="11524" max="11776" width="9.140625" style="212"/>
    <col min="11777" max="11777" width="16.140625" style="212" customWidth="1"/>
    <col min="11778" max="11778" width="43.85546875" style="212" customWidth="1"/>
    <col min="11779" max="11779" width="13.85546875" style="212" customWidth="1"/>
    <col min="11780" max="12032" width="9.140625" style="212"/>
    <col min="12033" max="12033" width="16.140625" style="212" customWidth="1"/>
    <col min="12034" max="12034" width="43.85546875" style="212" customWidth="1"/>
    <col min="12035" max="12035" width="13.85546875" style="212" customWidth="1"/>
    <col min="12036" max="12288" width="9.140625" style="212"/>
    <col min="12289" max="12289" width="16.140625" style="212" customWidth="1"/>
    <col min="12290" max="12290" width="43.85546875" style="212" customWidth="1"/>
    <col min="12291" max="12291" width="13.85546875" style="212" customWidth="1"/>
    <col min="12292" max="12544" width="9.140625" style="212"/>
    <col min="12545" max="12545" width="16.140625" style="212" customWidth="1"/>
    <col min="12546" max="12546" width="43.85546875" style="212" customWidth="1"/>
    <col min="12547" max="12547" width="13.85546875" style="212" customWidth="1"/>
    <col min="12548" max="12800" width="9.140625" style="212"/>
    <col min="12801" max="12801" width="16.140625" style="212" customWidth="1"/>
    <col min="12802" max="12802" width="43.85546875" style="212" customWidth="1"/>
    <col min="12803" max="12803" width="13.85546875" style="212" customWidth="1"/>
    <col min="12804" max="13056" width="9.140625" style="212"/>
    <col min="13057" max="13057" width="16.140625" style="212" customWidth="1"/>
    <col min="13058" max="13058" width="43.85546875" style="212" customWidth="1"/>
    <col min="13059" max="13059" width="13.85546875" style="212" customWidth="1"/>
    <col min="13060" max="13312" width="9.140625" style="212"/>
    <col min="13313" max="13313" width="16.140625" style="212" customWidth="1"/>
    <col min="13314" max="13314" width="43.85546875" style="212" customWidth="1"/>
    <col min="13315" max="13315" width="13.85546875" style="212" customWidth="1"/>
    <col min="13316" max="13568" width="9.140625" style="212"/>
    <col min="13569" max="13569" width="16.140625" style="212" customWidth="1"/>
    <col min="13570" max="13570" width="43.85546875" style="212" customWidth="1"/>
    <col min="13571" max="13571" width="13.85546875" style="212" customWidth="1"/>
    <col min="13572" max="13824" width="9.140625" style="212"/>
    <col min="13825" max="13825" width="16.140625" style="212" customWidth="1"/>
    <col min="13826" max="13826" width="43.85546875" style="212" customWidth="1"/>
    <col min="13827" max="13827" width="13.85546875" style="212" customWidth="1"/>
    <col min="13828" max="14080" width="9.140625" style="212"/>
    <col min="14081" max="14081" width="16.140625" style="212" customWidth="1"/>
    <col min="14082" max="14082" width="43.85546875" style="212" customWidth="1"/>
    <col min="14083" max="14083" width="13.85546875" style="212" customWidth="1"/>
    <col min="14084" max="14336" width="9.140625" style="212"/>
    <col min="14337" max="14337" width="16.140625" style="212" customWidth="1"/>
    <col min="14338" max="14338" width="43.85546875" style="212" customWidth="1"/>
    <col min="14339" max="14339" width="13.85546875" style="212" customWidth="1"/>
    <col min="14340" max="14592" width="9.140625" style="212"/>
    <col min="14593" max="14593" width="16.140625" style="212" customWidth="1"/>
    <col min="14594" max="14594" width="43.85546875" style="212" customWidth="1"/>
    <col min="14595" max="14595" width="13.85546875" style="212" customWidth="1"/>
    <col min="14596" max="14848" width="9.140625" style="212"/>
    <col min="14849" max="14849" width="16.140625" style="212" customWidth="1"/>
    <col min="14850" max="14850" width="43.85546875" style="212" customWidth="1"/>
    <col min="14851" max="14851" width="13.85546875" style="212" customWidth="1"/>
    <col min="14852" max="15104" width="9.140625" style="212"/>
    <col min="15105" max="15105" width="16.140625" style="212" customWidth="1"/>
    <col min="15106" max="15106" width="43.85546875" style="212" customWidth="1"/>
    <col min="15107" max="15107" width="13.85546875" style="212" customWidth="1"/>
    <col min="15108" max="15360" width="9.140625" style="212"/>
    <col min="15361" max="15361" width="16.140625" style="212" customWidth="1"/>
    <col min="15362" max="15362" width="43.85546875" style="212" customWidth="1"/>
    <col min="15363" max="15363" width="13.85546875" style="212" customWidth="1"/>
    <col min="15364" max="15616" width="9.140625" style="212"/>
    <col min="15617" max="15617" width="16.140625" style="212" customWidth="1"/>
    <col min="15618" max="15618" width="43.85546875" style="212" customWidth="1"/>
    <col min="15619" max="15619" width="13.85546875" style="212" customWidth="1"/>
    <col min="15620" max="15872" width="9.140625" style="212"/>
    <col min="15873" max="15873" width="16.140625" style="212" customWidth="1"/>
    <col min="15874" max="15874" width="43.85546875" style="212" customWidth="1"/>
    <col min="15875" max="15875" width="13.85546875" style="212" customWidth="1"/>
    <col min="15876" max="16128" width="9.140625" style="212"/>
    <col min="16129" max="16129" width="16.140625" style="212" customWidth="1"/>
    <col min="16130" max="16130" width="43.85546875" style="212" customWidth="1"/>
    <col min="16131" max="16131" width="13.85546875" style="212" customWidth="1"/>
    <col min="16132" max="16384" width="9.140625" style="212"/>
  </cols>
  <sheetData>
    <row r="3" spans="1:4" ht="15" x14ac:dyDescent="0.25">
      <c r="C3" s="213" t="s">
        <v>546</v>
      </c>
      <c r="D3" s="232"/>
    </row>
    <row r="4" spans="1:4" ht="15" x14ac:dyDescent="0.25">
      <c r="C4" s="214"/>
      <c r="D4" s="214"/>
    </row>
    <row r="5" spans="1:4" ht="15" x14ac:dyDescent="0.25">
      <c r="C5" s="214"/>
      <c r="D5" s="214"/>
    </row>
    <row r="6" spans="1:4" ht="15" x14ac:dyDescent="0.25">
      <c r="C6" s="214"/>
      <c r="D6" s="214"/>
    </row>
    <row r="7" spans="1:4" ht="15" x14ac:dyDescent="0.25">
      <c r="A7" s="251" t="s">
        <v>531</v>
      </c>
      <c r="B7" s="251"/>
      <c r="C7" s="251"/>
      <c r="D7" s="214"/>
    </row>
    <row r="8" spans="1:4" ht="15" x14ac:dyDescent="0.25">
      <c r="A8" s="251" t="s">
        <v>532</v>
      </c>
      <c r="B8" s="251"/>
      <c r="C8" s="251"/>
      <c r="D8" s="214"/>
    </row>
    <row r="9" spans="1:4" ht="15" x14ac:dyDescent="0.25">
      <c r="A9" s="251" t="s">
        <v>547</v>
      </c>
      <c r="B9" s="251"/>
      <c r="C9" s="251"/>
      <c r="D9" s="214"/>
    </row>
    <row r="10" spans="1:4" ht="15" x14ac:dyDescent="0.25">
      <c r="A10" s="251" t="s">
        <v>534</v>
      </c>
      <c r="B10" s="251"/>
      <c r="C10" s="251"/>
      <c r="D10" s="214"/>
    </row>
    <row r="11" spans="1:4" ht="15" x14ac:dyDescent="0.25">
      <c r="C11" s="214"/>
      <c r="D11" s="214"/>
    </row>
    <row r="12" spans="1:4" ht="15" x14ac:dyDescent="0.25">
      <c r="C12" s="214"/>
      <c r="D12" s="214"/>
    </row>
    <row r="13" spans="1:4" ht="15" x14ac:dyDescent="0.25">
      <c r="A13" s="215"/>
      <c r="C13" s="215"/>
    </row>
    <row r="14" spans="1:4" ht="15.95" customHeight="1" x14ac:dyDescent="0.25">
      <c r="A14" s="216" t="s">
        <v>535</v>
      </c>
      <c r="B14" s="216" t="s">
        <v>536</v>
      </c>
      <c r="C14" s="216" t="s">
        <v>537</v>
      </c>
    </row>
    <row r="15" spans="1:4" ht="15.95" customHeight="1" x14ac:dyDescent="0.2">
      <c r="A15" s="217">
        <v>44027</v>
      </c>
      <c r="B15" s="218" t="s">
        <v>539</v>
      </c>
      <c r="C15" s="219">
        <v>10</v>
      </c>
    </row>
    <row r="16" spans="1:4" ht="15.95" customHeight="1" x14ac:dyDescent="0.2">
      <c r="A16" s="217">
        <v>44040</v>
      </c>
      <c r="B16" s="218" t="s">
        <v>539</v>
      </c>
      <c r="C16" s="219">
        <v>10</v>
      </c>
    </row>
    <row r="17" spans="1:4" ht="15.95" customHeight="1" x14ac:dyDescent="0.2">
      <c r="A17" s="217">
        <v>44069</v>
      </c>
      <c r="B17" s="218" t="s">
        <v>539</v>
      </c>
      <c r="C17" s="219">
        <v>10</v>
      </c>
    </row>
    <row r="18" spans="1:4" ht="15.95" customHeight="1" x14ac:dyDescent="0.2">
      <c r="A18" s="217">
        <v>44091</v>
      </c>
      <c r="B18" s="218" t="s">
        <v>539</v>
      </c>
      <c r="C18" s="219">
        <v>10</v>
      </c>
    </row>
    <row r="19" spans="1:4" ht="15.95" customHeight="1" x14ac:dyDescent="0.2">
      <c r="A19" s="217">
        <v>44099</v>
      </c>
      <c r="B19" s="218" t="s">
        <v>539</v>
      </c>
      <c r="C19" s="219">
        <v>10</v>
      </c>
    </row>
    <row r="20" spans="1:4" ht="15.95" customHeight="1" x14ac:dyDescent="0.2">
      <c r="A20" s="217">
        <v>44102</v>
      </c>
      <c r="B20" s="218" t="s">
        <v>548</v>
      </c>
      <c r="C20" s="219">
        <v>10</v>
      </c>
    </row>
    <row r="21" spans="1:4" ht="15.95" customHeight="1" x14ac:dyDescent="0.2">
      <c r="A21" s="217">
        <v>44103</v>
      </c>
      <c r="B21" s="218" t="s">
        <v>539</v>
      </c>
      <c r="C21" s="219">
        <v>10</v>
      </c>
    </row>
    <row r="22" spans="1:4" ht="15.95" customHeight="1" x14ac:dyDescent="0.2">
      <c r="A22" s="220" t="s">
        <v>541</v>
      </c>
      <c r="B22" s="221"/>
      <c r="C22" s="222">
        <f>SUM(C15:C21)</f>
        <v>70</v>
      </c>
    </row>
    <row r="24" spans="1:4" x14ac:dyDescent="0.2">
      <c r="C24" s="224"/>
    </row>
    <row r="25" spans="1:4" ht="12.75" customHeight="1" x14ac:dyDescent="0.2">
      <c r="C25" s="233"/>
    </row>
    <row r="26" spans="1:4" ht="15" x14ac:dyDescent="0.25">
      <c r="A26" s="225"/>
      <c r="C26" s="226"/>
      <c r="D26" s="215"/>
    </row>
    <row r="28" spans="1:4" ht="15" x14ac:dyDescent="0.25">
      <c r="A28" s="225" t="s">
        <v>549</v>
      </c>
      <c r="C28" s="226">
        <f>C22+C24+C25</f>
        <v>70</v>
      </c>
      <c r="D28" s="215" t="s">
        <v>543</v>
      </c>
    </row>
    <row r="30" spans="1:4" ht="15" x14ac:dyDescent="0.25">
      <c r="A30" s="225"/>
    </row>
    <row r="32" spans="1:4" x14ac:dyDescent="0.2">
      <c r="A32" s="234"/>
      <c r="C32" s="233"/>
    </row>
    <row r="33" spans="1:2" ht="15" x14ac:dyDescent="0.25">
      <c r="A33" s="225" t="s">
        <v>550</v>
      </c>
    </row>
    <row r="34" spans="1:2" ht="12.75" customHeight="1" x14ac:dyDescent="0.2">
      <c r="A34" s="229" t="s">
        <v>551</v>
      </c>
    </row>
    <row r="35" spans="1:2" ht="12.75" customHeight="1" x14ac:dyDescent="0.2">
      <c r="A35" s="235"/>
      <c r="B35" s="231"/>
    </row>
  </sheetData>
  <mergeCells count="4">
    <mergeCell ref="A7:C7"/>
    <mergeCell ref="A8:C8"/>
    <mergeCell ref="A9:C9"/>
    <mergeCell ref="A10:C10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2</vt:i4>
      </vt:variant>
    </vt:vector>
  </HeadingPairs>
  <TitlesOfParts>
    <vt:vector size="7" baseType="lpstr">
      <vt:lpstr>30092020</vt:lpstr>
      <vt:lpstr>ИП 30092020</vt:lpstr>
      <vt:lpstr>Pril2-30092020</vt:lpstr>
      <vt:lpstr>Pril3-Kmet</vt:lpstr>
      <vt:lpstr>Pril4-Predsedatel</vt:lpstr>
      <vt:lpstr>'Pril2-30092020'!Печат_заглавия</vt:lpstr>
      <vt:lpstr>'ИП 30092020'!Печат_заглавия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Diana Gavrailova</cp:lastModifiedBy>
  <cp:lastPrinted>2020-10-15T07:21:29Z</cp:lastPrinted>
  <dcterms:created xsi:type="dcterms:W3CDTF">2020-10-14T11:33:54Z</dcterms:created>
  <dcterms:modified xsi:type="dcterms:W3CDTF">2020-10-16T12:14:38Z</dcterms:modified>
</cp:coreProperties>
</file>