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0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38" i="1" l="1"/>
  <c r="D60" i="1" l="1"/>
  <c r="D62" i="1" s="1"/>
  <c r="D55" i="1"/>
  <c r="D54" i="1"/>
  <c r="D53" i="1"/>
  <c r="D46" i="1"/>
  <c r="D48" i="1" s="1"/>
  <c r="D43" i="1"/>
  <c r="D42" i="1"/>
  <c r="D41" i="1"/>
  <c r="D40" i="1"/>
  <c r="D38" i="1"/>
  <c r="D37" i="1"/>
  <c r="D36" i="1"/>
  <c r="D35" i="1"/>
  <c r="D32" i="1"/>
  <c r="D31" i="1"/>
  <c r="D28" i="1"/>
  <c r="D9" i="1"/>
  <c r="D147" i="1"/>
  <c r="D146" i="1"/>
  <c r="D145" i="1"/>
  <c r="D124" i="1"/>
  <c r="D123" i="1"/>
  <c r="D122" i="1"/>
  <c r="D121" i="1"/>
  <c r="D120" i="1"/>
  <c r="D114" i="1"/>
  <c r="D113" i="1"/>
  <c r="D112" i="1"/>
  <c r="D102" i="1"/>
  <c r="D103" i="1" s="1"/>
  <c r="D98" i="1"/>
  <c r="D99" i="1" s="1"/>
  <c r="D90" i="1"/>
  <c r="D95" i="1" s="1"/>
  <c r="D82" i="1"/>
  <c r="D83" i="1" s="1"/>
  <c r="D84" i="1" s="1"/>
  <c r="D80" i="1"/>
  <c r="D81" i="1" s="1"/>
  <c r="D79" i="1"/>
  <c r="D74" i="1"/>
  <c r="D76" i="1" s="1"/>
  <c r="D70" i="1"/>
  <c r="D72" i="1" s="1"/>
  <c r="D67" i="1"/>
  <c r="D66" i="1"/>
  <c r="D68" i="1" s="1"/>
  <c r="D26" i="1"/>
  <c r="D23" i="1"/>
  <c r="D25" i="1" s="1"/>
  <c r="D19" i="1"/>
  <c r="D27" i="1" s="1"/>
  <c r="D21" i="1" l="1"/>
  <c r="D18" i="1"/>
  <c r="D20" i="1"/>
  <c r="D115" i="1"/>
  <c r="D47" i="1"/>
  <c r="D61" i="1"/>
  <c r="D75" i="1"/>
  <c r="D94" i="1"/>
  <c r="D100" i="1"/>
  <c r="D71" i="1"/>
  <c r="D24" i="1"/>
  <c r="D85" i="1"/>
  <c r="D92" i="1"/>
</calcChain>
</file>

<file path=xl/sharedStrings.xml><?xml version="1.0" encoding="utf-8"?>
<sst xmlns="http://schemas.openxmlformats.org/spreadsheetml/2006/main" count="439" uniqueCount="288">
  <si>
    <t>I</t>
  </si>
  <si>
    <t>Номер по ред</t>
  </si>
  <si>
    <t>Описание</t>
  </si>
  <si>
    <t>Показател</t>
  </si>
  <si>
    <t>ед.м</t>
  </si>
  <si>
    <t>Количество</t>
  </si>
  <si>
    <t>ПОДГОТВИТЕЛНИ РАБОТИ</t>
  </si>
  <si>
    <t>Устройване на временно селище</t>
  </si>
  <si>
    <t>бр.</t>
  </si>
  <si>
    <t>Изграждане на пилотна рампа, за достъп до територията за почистване на терена от храсти и дървета, с ширина на короната B=3m</t>
  </si>
  <si>
    <t>m</t>
  </si>
  <si>
    <t>1.2.1</t>
  </si>
  <si>
    <t>Изкоп в земни почви</t>
  </si>
  <si>
    <t>1.2.2</t>
  </si>
  <si>
    <t>Насип от скален материал фракция 0-150</t>
  </si>
  <si>
    <t>1.3</t>
  </si>
  <si>
    <t>Почистване на терена от храсти и дървета</t>
  </si>
  <si>
    <t>1.4</t>
  </si>
  <si>
    <t>Премахване на съществуваща ограда</t>
  </si>
  <si>
    <t>1.5</t>
  </si>
  <si>
    <t>Направа на отводнителна яма за ретензиране на инфилтрирали води в процеса на строителство с полезен обем V=7куб.м</t>
  </si>
  <si>
    <t>1.5.1</t>
  </si>
  <si>
    <t>Изкоп в земни почви при утежнени условия( в петата на тялото на отпадъците)</t>
  </si>
  <si>
    <t>2</t>
  </si>
  <si>
    <t>СТАРТОВИ ЗЕМНИ РАБОТИ</t>
  </si>
  <si>
    <t>2.1</t>
  </si>
  <si>
    <t>2.1.1</t>
  </si>
  <si>
    <t>в утежнени условия(скални почви,умокрени почви) - основен дренаж за инфилтрирали води</t>
  </si>
  <si>
    <t>2.1.2</t>
  </si>
  <si>
    <t>в земни почви-настъпаляване на земната основа на ограждащата дига,рампа резервоар</t>
  </si>
  <si>
    <t>2.2</t>
  </si>
  <si>
    <t>Насип за постигане на проектни нива на земното легло на рампа резервоар</t>
  </si>
  <si>
    <t>2.2.1</t>
  </si>
  <si>
    <t>2.2.2</t>
  </si>
  <si>
    <t>Разстилане на земна маса  на пластове с дебелина до 25см</t>
  </si>
  <si>
    <t>2.2.3</t>
  </si>
  <si>
    <t>Уплътняване на земни маси до постигане на плътност 95% от максималната обемна плътност определена лабораторно</t>
  </si>
  <si>
    <t>2.3</t>
  </si>
  <si>
    <t>2.4</t>
  </si>
  <si>
    <t>Транспорт на излишни земни маси на депо до 1000м</t>
  </si>
  <si>
    <t>3</t>
  </si>
  <si>
    <t>ДРЕНАЖНА СИСТЕМА ЗА ИНФИЛТРИРАЛИ ВОДИ(ИВ)</t>
  </si>
  <si>
    <t>3.1</t>
  </si>
  <si>
    <t>Основен дренаж №1</t>
  </si>
  <si>
    <t>3.1.1</t>
  </si>
  <si>
    <t>Доставка и полагане на бентонитова хидроизолация(бентонитова рогозка) със съдържание на бентонит 4.5кг/м2.</t>
  </si>
  <si>
    <t>3.1.2</t>
  </si>
  <si>
    <t>Доставка и полагане на пясък с дебелина h=0.1m</t>
  </si>
  <si>
    <t>3.1.3</t>
  </si>
  <si>
    <t>Доставка и полагане на перф.тръба HDPE DN/OD 315 PN10</t>
  </si>
  <si>
    <t>3.1.4</t>
  </si>
  <si>
    <t>Доставка и полагане на дренажен материал - промита баластра фракция 16-32 за дренажен филтър</t>
  </si>
  <si>
    <t>3.2</t>
  </si>
  <si>
    <t>Скатен дренаж №1</t>
  </si>
  <si>
    <t>3.2.1</t>
  </si>
  <si>
    <t>3.2.2</t>
  </si>
  <si>
    <t>3.2.3</t>
  </si>
  <si>
    <t>3.2.4</t>
  </si>
  <si>
    <t>3.3</t>
  </si>
  <si>
    <t>Скатен дренаж №2</t>
  </si>
  <si>
    <t>3.3.1</t>
  </si>
  <si>
    <t>3.3.2</t>
  </si>
  <si>
    <t>3.3.3</t>
  </si>
  <si>
    <t>3.3.4</t>
  </si>
  <si>
    <t>3.4</t>
  </si>
  <si>
    <t>Изграждане на Ретензионна дига с ширина на короната B=2m</t>
  </si>
  <si>
    <t>3.4.1</t>
  </si>
  <si>
    <t>Насип за постигане на проектни нива на дигата</t>
  </si>
  <si>
    <t>3.4.1.1</t>
  </si>
  <si>
    <t>3.4.1.2</t>
  </si>
  <si>
    <t>3.4.1.3</t>
  </si>
  <si>
    <t>3.4.1.4</t>
  </si>
  <si>
    <t>Подравняване на земното легло (изкоп и насип)</t>
  </si>
  <si>
    <t>3.4.2</t>
  </si>
  <si>
    <t>Доставка и полагане на HDPE фолио d=2mm</t>
  </si>
  <si>
    <t>3.5</t>
  </si>
  <si>
    <t>Изграждане на дренажен колектор за ИВ от плътни HDPE тръби DN/OD 315 PN10 положени в изкоп с напречно сечение 60/90см и засипани със земни почви</t>
  </si>
  <si>
    <t>3.5.1</t>
  </si>
  <si>
    <t>3.5.2</t>
  </si>
  <si>
    <t>3.5.3</t>
  </si>
  <si>
    <t>Доставка и полагане на плътна тръба HDPE DN/OD 315 PN10</t>
  </si>
  <si>
    <t>3.5.4</t>
  </si>
  <si>
    <t>3.6</t>
  </si>
  <si>
    <t>3.7</t>
  </si>
  <si>
    <t>Направа РЕЗЕРВОАР ЗА ИВ - V=20куб.м
HDPE резервоар вграден(вкопан),
на дълбочина H=3m под проектно ниво,
в тялото на РАМПА РЕЗЕРВОАР,
съгласно инструкциите на производителя</t>
  </si>
  <si>
    <t>4</t>
  </si>
  <si>
    <t>РАМПА РЕЗЕРВОАР</t>
  </si>
  <si>
    <t>4.1</t>
  </si>
  <si>
    <t>Насип за постигане на проектни нива на рампата</t>
  </si>
  <si>
    <t>4.1.1</t>
  </si>
  <si>
    <t>Доставка на земни почви от депо до 500м</t>
  </si>
  <si>
    <t>4.1.2</t>
  </si>
  <si>
    <t>4.1.3</t>
  </si>
  <si>
    <t>4.2</t>
  </si>
  <si>
    <t>Подравняване на тялото на рампата</t>
  </si>
  <si>
    <t>5</t>
  </si>
  <si>
    <t>ОГРАЖДАЩА ДИГА</t>
  </si>
  <si>
    <t>5.1</t>
  </si>
  <si>
    <t>Направа на скално ядро в у-ка от км0+345 до км 0+645, L=300m</t>
  </si>
  <si>
    <t>5.1.1</t>
  </si>
  <si>
    <t>Доставка на скална маса фракция 0-150 от кариера до 2км</t>
  </si>
  <si>
    <t>5.1.2</t>
  </si>
  <si>
    <t>Разстилане на скална маса  на пластове с дебелина до 25см</t>
  </si>
  <si>
    <t>5.1.3</t>
  </si>
  <si>
    <t>5.2</t>
  </si>
  <si>
    <t>Оформяне на въздушния откос в у-ка от км0+360 до км 0+490, L=130m</t>
  </si>
  <si>
    <t>5.2.1</t>
  </si>
  <si>
    <t>5.2.2</t>
  </si>
  <si>
    <t>5.2.3</t>
  </si>
  <si>
    <t>5.3</t>
  </si>
  <si>
    <t>Оформяне на вътрешния откос в у-ка от км0+345 до км 0+645, L=300m</t>
  </si>
  <si>
    <t>5.3.1</t>
  </si>
  <si>
    <t>5.3.2</t>
  </si>
  <si>
    <t>5.3.3</t>
  </si>
  <si>
    <t>5.3.4</t>
  </si>
  <si>
    <t>Доставка и полагане на бентонитова хидроизолация(бентонитова рогозка) със съдържание на бентонит 4.5кг/м2, по вътрешния откос</t>
  </si>
  <si>
    <t>5.4</t>
  </si>
  <si>
    <t>Оформяне на временния откос(стартово предепониране) в у-ка от км0+645 до км 0+345, L=702m</t>
  </si>
  <si>
    <t>5.4.1</t>
  </si>
  <si>
    <t>Натоварване и транспорт на изкопаните отпадъци до зоните за предепониране на растояние до 1.5км</t>
  </si>
  <si>
    <t>5.4.2</t>
  </si>
  <si>
    <t>Разстилане на отпадъците на пластове с дебелина до 50см и уплътняване с булдозер</t>
  </si>
  <si>
    <t>5.5</t>
  </si>
  <si>
    <t>Оформяне на земната основа на рекултивационните пластове -изграждане на тампон от земни почви с дебелина h=0.5m и ширина B=5.4m,по цялата ограждаща дига - L=1002m</t>
  </si>
  <si>
    <t>5.5.1</t>
  </si>
  <si>
    <t>5.5.2</t>
  </si>
  <si>
    <t>5.5.3</t>
  </si>
  <si>
    <t>6</t>
  </si>
  <si>
    <t>ТЯЛО НА ОТПАДЪЦИТЕ</t>
  </si>
  <si>
    <t>6.1</t>
  </si>
  <si>
    <t>Оформяне на тялото на отпадъците - НИВО ОТПАДЪЦИ</t>
  </si>
  <si>
    <t>6.1.1</t>
  </si>
  <si>
    <t>Предепониране на отпадъците чрез прибутване с булдозер на средно разстояние L=250m</t>
  </si>
  <si>
    <t>6.2</t>
  </si>
  <si>
    <t>ТЕХНИЧЕСКА РЕКУЛТИВАЦИЯ</t>
  </si>
  <si>
    <t>6.2.1</t>
  </si>
  <si>
    <t>Изграждане на техническа рекултивация с обща дебелина H=0.5м.</t>
  </si>
  <si>
    <t>6.2.1.1</t>
  </si>
  <si>
    <t>6.2.1.2</t>
  </si>
  <si>
    <t>ГАЗОВ ДРЕНАЖ-Доставка и полагане на дренажен материал фракция 10-40 с дебелина h=0.3m.</t>
  </si>
  <si>
    <t>6.2.1.3</t>
  </si>
  <si>
    <t>6.2.1.4</t>
  </si>
  <si>
    <t>ГОРЕН ИЗОЛАЦИОНЕН ЕКРАН - Доставка и полагане на земни почви с дебелина h=0.2m от депо до 5км</t>
  </si>
  <si>
    <t>6.2.1.5</t>
  </si>
  <si>
    <t>ГОРЕН ИЗОЛАЦИОНЕН ЕКРАН - Доставка и полагане на бентонитова хидроизолация(бентонитова рогозка) 4.5кг/м2.</t>
  </si>
  <si>
    <t>6.3</t>
  </si>
  <si>
    <t>РЕКУЛТИВИРАЩ СЛОЙ</t>
  </si>
  <si>
    <t>6.3.1</t>
  </si>
  <si>
    <t>Изграждане основата на рекултивиращия слой с обща дебелина H=0.7m</t>
  </si>
  <si>
    <t>6.3.1.1</t>
  </si>
  <si>
    <t>6.3.1.2</t>
  </si>
  <si>
    <t>Разстилане на земна маса  на пластове с дебелина до 40см</t>
  </si>
  <si>
    <t>6.3.1.3</t>
  </si>
  <si>
    <t>Уплътняване на земни маси до постигане на плътност 80% от максималната обемна плътност определена лабораторно</t>
  </si>
  <si>
    <t>6.3.2</t>
  </si>
  <si>
    <t>Изграждане покритието на рекултивиращия слой с обща дебелина H=0.3m</t>
  </si>
  <si>
    <t>6.3.2.1</t>
  </si>
  <si>
    <t>Доставка на разстителни почви(хумус) от депо до 5км</t>
  </si>
  <si>
    <t>6.3.2.2</t>
  </si>
  <si>
    <t>Разстилане на земна маса  на пластове с дебелина до 30см</t>
  </si>
  <si>
    <t>6.4</t>
  </si>
  <si>
    <t>ГАЗООТВЕЖДАЩА СИСТЕМА</t>
  </si>
  <si>
    <t>6.4.1</t>
  </si>
  <si>
    <t>Изграждане на газоотвеждащ кладенец по детайл</t>
  </si>
  <si>
    <t>бр</t>
  </si>
  <si>
    <t>6.4.2</t>
  </si>
  <si>
    <t>Газопреносен тръбопровод с променлив диаметър съгласно графичната част на проекта</t>
  </si>
  <si>
    <t>6.4.3</t>
  </si>
  <si>
    <t>6.4.4</t>
  </si>
  <si>
    <t>Колони от габиони 1/1/1м със средна височина H=10m</t>
  </si>
  <si>
    <t>7</t>
  </si>
  <si>
    <t>СИСТЕМА ЗА ПОВЪРХНОСТНИ ВОДИ</t>
  </si>
  <si>
    <t>7.1</t>
  </si>
  <si>
    <t>ОТВОДНИТЕЛНИ СЪОРЪЖЕНИЯ - НАПРЕЧНИ И НАДЛЪЖНИ ОТВОДНИТЕЛИ</t>
  </si>
  <si>
    <t>7.1.1</t>
  </si>
  <si>
    <t>Изграждане на тръбопровод от полипропиленови тръби с диаметър DN/OD 400 SN10 ,положени върху пясъчно легло и в бетонен кожух.</t>
  </si>
  <si>
    <t>7.1.1.1</t>
  </si>
  <si>
    <t>7.1.1.2</t>
  </si>
  <si>
    <t xml:space="preserve">Доставка и полагане на подложен пясък с дебелина 10см за легло </t>
  </si>
  <si>
    <t>7.1.1.3</t>
  </si>
  <si>
    <t>Доставка и монтаж на плътна.тр. PP DN/OD400 SN10, положена върху подложен бетон C8/10 с h=5сми засипка с чакъл фракция d=5-20мм</t>
  </si>
  <si>
    <t>7.1.1.4</t>
  </si>
  <si>
    <t>Доставка и полагане на бетон C25/30 за кожух на тръбата.</t>
  </si>
  <si>
    <t>7.1.2</t>
  </si>
  <si>
    <t>Изграждане на опорен блок с размери 1.8/0.8/0.5м от бетон С25/30.</t>
  </si>
  <si>
    <t>7.1.3</t>
  </si>
  <si>
    <t>Изграждане на шахта вток с размери 1.6/1.6/0.8м от бетон С25/30.</t>
  </si>
  <si>
    <t>7.1.4</t>
  </si>
  <si>
    <t>Направа на отводнителни улей по откосите - Италински тип</t>
  </si>
  <si>
    <t>7.2</t>
  </si>
  <si>
    <t>ОТВОДНИТЕЛНИ КАНАВКИ</t>
  </si>
  <si>
    <t>7.2.1</t>
  </si>
  <si>
    <t>7.2.2</t>
  </si>
  <si>
    <t>Подравняване на земното легло</t>
  </si>
  <si>
    <t>7.2.3</t>
  </si>
  <si>
    <t>7.2.4</t>
  </si>
  <si>
    <t>Доставка и геоклетки с височина на клетката h=0.1m</t>
  </si>
  <si>
    <t>7.2.5</t>
  </si>
  <si>
    <t>Доставка и полагане на дренажен материал - трошен чакъл фракция 30-70 за запълнител на геоклетките</t>
  </si>
  <si>
    <t>7.2.6</t>
  </si>
  <si>
    <t>Направа на заскалявка от едроломен камък положен върху бетоново легло с дебелина h=0.2m.</t>
  </si>
  <si>
    <t>8</t>
  </si>
  <si>
    <t>СИСТЕМА ЗА МОНИТОРИНГ</t>
  </si>
  <si>
    <t>8.1</t>
  </si>
  <si>
    <t>Изходен дълбочинен нивелачен репер с дълбочина H=10m включително обсадна тръба Ø133, реперна тръба Ø63, СТБ шахта Ø1000  с чугунен капак и реперна марка от неръждаем материал.</t>
  </si>
  <si>
    <t>8.2</t>
  </si>
  <si>
    <t>Изграждане на  наблюдателни нивелачни репери</t>
  </si>
  <si>
    <t>8.3</t>
  </si>
  <si>
    <t>Контролен кладенец за мониторинг на подземни води Ø63 с дълбочина H=20m</t>
  </si>
  <si>
    <t>8.4</t>
  </si>
  <si>
    <t>Начално геодезическо заснемане</t>
  </si>
  <si>
    <t>9</t>
  </si>
  <si>
    <t>БИОЛОГИЧНА РЕКУЛТИВАЦИЯ</t>
  </si>
  <si>
    <t>9.1</t>
  </si>
  <si>
    <t>Затревяване с тревно семе с норма 20кг/дка,торове,вода за поливки</t>
  </si>
  <si>
    <t>9.1.1</t>
  </si>
  <si>
    <t>Тревно семе 20 кг/дка</t>
  </si>
  <si>
    <t>кг</t>
  </si>
  <si>
    <t>9.1.1.1</t>
  </si>
  <si>
    <t>червена власатка 5 кг/дка</t>
  </si>
  <si>
    <t>9.1.1.2</t>
  </si>
  <si>
    <t>ливадна метлица 5 кг/дка</t>
  </si>
  <si>
    <t>9.1.1.3</t>
  </si>
  <si>
    <t>овча власатка 5 кг/дка</t>
  </si>
  <si>
    <t>9.1.1.4</t>
  </si>
  <si>
    <t>пасищен райграс 5 кг/дка</t>
  </si>
  <si>
    <t>9.2</t>
  </si>
  <si>
    <t xml:space="preserve">Минерални торове - чисто вещество азот 10кг/дка + чисто вещество фосфор 10кг/дка </t>
  </si>
  <si>
    <t>9.2.1</t>
  </si>
  <si>
    <t>Амониева селитра  29.4кг/дка</t>
  </si>
  <si>
    <t>9.2.1.1</t>
  </si>
  <si>
    <t>9.2.1.2</t>
  </si>
  <si>
    <t>Втора година 9кг/дка</t>
  </si>
  <si>
    <t>9.2.1.3</t>
  </si>
  <si>
    <t>Трета година 9кг/дка</t>
  </si>
  <si>
    <t>9.2.2</t>
  </si>
  <si>
    <t>Двоен суперфосфат 27.8кг/дка</t>
  </si>
  <si>
    <t>9.9.2.1</t>
  </si>
  <si>
    <t>Първа година 27.8кг/дка</t>
  </si>
  <si>
    <t>9.3</t>
  </si>
  <si>
    <t>Култивиране -двукратно</t>
  </si>
  <si>
    <t>дка</t>
  </si>
  <si>
    <t>9.4</t>
  </si>
  <si>
    <t>Брануване с ръчна брана</t>
  </si>
  <si>
    <t>9.5</t>
  </si>
  <si>
    <t>Валиране с ръчен валяк</t>
  </si>
  <si>
    <t>9.6</t>
  </si>
  <si>
    <t>Стартово поливане 13м3/дка</t>
  </si>
  <si>
    <t>9.7</t>
  </si>
  <si>
    <t>Косене без изнасяне на откоса</t>
  </si>
  <si>
    <t>9.7.1</t>
  </si>
  <si>
    <t>Първа година-двукратно</t>
  </si>
  <si>
    <t>9.7.2</t>
  </si>
  <si>
    <t>Втора година-еднократно</t>
  </si>
  <si>
    <t>9.7.3</t>
  </si>
  <si>
    <t>Трета година-еднократно</t>
  </si>
  <si>
    <r>
      <t>РЕКУЛТИВАЦИЯ НА ДЕПО ЗА ТБО В с.ШЕРЕМЕТЯ - ОБЩИНА ВЕЛИКО ТЪРНОВО с ОБЕМ НА ДЕПОНИРАНИТЕ ОТПАДЪЦИ около V</t>
    </r>
    <r>
      <rPr>
        <b/>
        <vertAlign val="subscript"/>
        <sz val="10"/>
        <rFont val="Calibri"/>
        <family val="2"/>
        <charset val="204"/>
      </rPr>
      <t>депонирани</t>
    </r>
    <r>
      <rPr>
        <b/>
        <sz val="10"/>
        <rFont val="Calibri"/>
        <family val="2"/>
        <charset val="204"/>
      </rPr>
      <t>=600 000куб.м,                           ПЛОЩ НА РЕКУЛТИВИРАНОТО ТЯЛО НА ОТПАДЪЦИТЕ F</t>
    </r>
    <r>
      <rPr>
        <b/>
        <vertAlign val="subscript"/>
        <sz val="10"/>
        <rFont val="Calibri"/>
        <family val="2"/>
        <charset val="204"/>
      </rPr>
      <t>рекултивирано</t>
    </r>
    <r>
      <rPr>
        <b/>
        <sz val="10"/>
        <rFont val="Calibri"/>
        <family val="2"/>
        <charset val="204"/>
      </rPr>
      <t>=54000кв.м.</t>
    </r>
  </si>
  <si>
    <r>
      <t>m</t>
    </r>
    <r>
      <rPr>
        <b/>
        <vertAlign val="superscript"/>
        <sz val="10"/>
        <rFont val="Calibri"/>
        <family val="2"/>
        <charset val="204"/>
      </rPr>
      <t>3</t>
    </r>
    <r>
      <rPr>
        <b/>
        <sz val="10"/>
        <rFont val="Calibri"/>
        <family val="2"/>
        <charset val="204"/>
      </rPr>
      <t xml:space="preserve"> </t>
    </r>
  </si>
  <si>
    <r>
      <t>m</t>
    </r>
    <r>
      <rPr>
        <b/>
        <vertAlign val="superscript"/>
        <sz val="10"/>
        <rFont val="Calibri"/>
        <family val="2"/>
        <charset val="204"/>
      </rPr>
      <t>2</t>
    </r>
    <r>
      <rPr>
        <b/>
        <sz val="10"/>
        <rFont val="Calibri"/>
        <family val="2"/>
        <charset val="204"/>
      </rPr>
      <t xml:space="preserve"> </t>
    </r>
  </si>
  <si>
    <r>
      <t>m</t>
    </r>
    <r>
      <rPr>
        <b/>
        <u/>
        <vertAlign val="superscript"/>
        <sz val="11"/>
        <rFont val="Calibri"/>
        <family val="2"/>
        <charset val="204"/>
      </rPr>
      <t>2</t>
    </r>
    <r>
      <rPr>
        <b/>
        <u/>
        <sz val="11"/>
        <rFont val="Calibri"/>
        <family val="2"/>
        <charset val="204"/>
      </rPr>
      <t xml:space="preserve"> </t>
    </r>
  </si>
  <si>
    <r>
      <t>m</t>
    </r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</t>
    </r>
  </si>
  <si>
    <r>
      <t>m</t>
    </r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</t>
    </r>
  </si>
  <si>
    <r>
      <t xml:space="preserve">Масов изкоп за постигане на проектни нива на земното легло- </t>
    </r>
    <r>
      <rPr>
        <b/>
        <i/>
        <sz val="10"/>
        <rFont val="Calibri"/>
        <family val="2"/>
        <charset val="204"/>
      </rPr>
      <t>механизиран</t>
    </r>
  </si>
  <si>
    <r>
      <t>m</t>
    </r>
    <r>
      <rPr>
        <b/>
        <i/>
        <vertAlign val="superscript"/>
        <sz val="10"/>
        <rFont val="Calibri"/>
        <family val="2"/>
        <charset val="204"/>
      </rPr>
      <t>3</t>
    </r>
    <r>
      <rPr>
        <b/>
        <i/>
        <sz val="10"/>
        <rFont val="Calibri"/>
        <family val="2"/>
        <charset val="204"/>
      </rPr>
      <t xml:space="preserve"> </t>
    </r>
  </si>
  <si>
    <r>
      <t>Доставка на земна маса от депо до</t>
    </r>
    <r>
      <rPr>
        <sz val="10"/>
        <rFont val="Calibri"/>
        <family val="2"/>
        <charset val="204"/>
      </rPr>
      <t xml:space="preserve"> 500м</t>
    </r>
  </si>
  <si>
    <r>
      <t>Подравняване на земното легло (изкоп и насип)-</t>
    </r>
    <r>
      <rPr>
        <b/>
        <i/>
        <sz val="10"/>
        <rFont val="Calibri"/>
        <family val="2"/>
        <charset val="204"/>
      </rPr>
      <t>ръчен</t>
    </r>
  </si>
  <si>
    <r>
      <t>m</t>
    </r>
    <r>
      <rPr>
        <b/>
        <i/>
        <vertAlign val="superscript"/>
        <sz val="10"/>
        <rFont val="Calibri"/>
        <family val="2"/>
        <charset val="204"/>
      </rPr>
      <t>2</t>
    </r>
    <r>
      <rPr>
        <b/>
        <i/>
        <sz val="10"/>
        <rFont val="Calibri"/>
        <family val="2"/>
        <charset val="204"/>
      </rPr>
      <t xml:space="preserve"> </t>
    </r>
  </si>
  <si>
    <r>
      <t xml:space="preserve">Доставка на земна маса от депо до </t>
    </r>
    <r>
      <rPr>
        <sz val="10"/>
        <rFont val="Calibri"/>
        <family val="2"/>
        <charset val="204"/>
      </rPr>
      <t>500м</t>
    </r>
  </si>
  <si>
    <r>
      <t xml:space="preserve">Направа на ревизионна шахта </t>
    </r>
    <r>
      <rPr>
        <b/>
        <i/>
        <sz val="10"/>
        <rFont val="Calibri"/>
        <family val="2"/>
        <charset val="204"/>
      </rPr>
      <t>Ø1000 от HDPE с черпателна дълбочина h=0.2m и обща дълбочина H=4m, оборудвана с капак и възможност за заключване.</t>
    </r>
  </si>
  <si>
    <r>
      <t xml:space="preserve">Доставка на земни почви от депо до </t>
    </r>
    <r>
      <rPr>
        <sz val="10"/>
        <rFont val="Calibri"/>
        <family val="2"/>
        <charset val="204"/>
      </rPr>
      <t>500м</t>
    </r>
  </si>
  <si>
    <r>
      <t xml:space="preserve">Уплътняване  </t>
    </r>
    <r>
      <rPr>
        <sz val="10"/>
        <rFont val="Calibri"/>
        <family val="2"/>
        <charset val="204"/>
      </rPr>
      <t>със  скална маса до постигане на плътност 95% от максималната обемна плътност определена лабораторно</t>
    </r>
  </si>
  <si>
    <r>
      <t xml:space="preserve">Изкоп в отпадъци </t>
    </r>
    <r>
      <rPr>
        <sz val="10"/>
        <rFont val="Calibri"/>
        <family val="2"/>
        <charset val="204"/>
      </rPr>
      <t>механизиран</t>
    </r>
  </si>
  <si>
    <r>
      <t>m</t>
    </r>
    <r>
      <rPr>
        <b/>
        <i/>
        <vertAlign val="superscript"/>
        <sz val="11"/>
        <rFont val="Calibri"/>
        <family val="2"/>
        <charset val="204"/>
      </rPr>
      <t>2</t>
    </r>
    <r>
      <rPr>
        <b/>
        <i/>
        <sz val="11"/>
        <rFont val="Calibri"/>
        <family val="2"/>
        <charset val="204"/>
      </rPr>
      <t xml:space="preserve"> </t>
    </r>
  </si>
  <si>
    <r>
      <t>m</t>
    </r>
    <r>
      <rPr>
        <b/>
        <i/>
        <vertAlign val="superscript"/>
        <sz val="10"/>
        <rFont val="Arial"/>
        <family val="2"/>
        <charset val="204"/>
      </rPr>
      <t>2</t>
    </r>
  </si>
  <si>
    <r>
      <t>ГАЗОВ ДРЕНАЖ-Доставка и полагане на геотекстил 200г/м</t>
    </r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>.</t>
    </r>
  </si>
  <si>
    <r>
      <t>m</t>
    </r>
    <r>
      <rPr>
        <vertAlign val="superscript"/>
        <sz val="10"/>
        <rFont val="Arial"/>
        <family val="2"/>
        <charset val="204"/>
      </rPr>
      <t>2</t>
    </r>
  </si>
  <si>
    <r>
      <t>m</t>
    </r>
    <r>
      <rPr>
        <vertAlign val="superscript"/>
        <sz val="10"/>
        <rFont val="Arial"/>
        <family val="2"/>
        <charset val="204"/>
      </rPr>
      <t>3</t>
    </r>
  </si>
  <si>
    <r>
      <t xml:space="preserve">Система за факелно изгаряне на биогаз с независимо ел.захранване и капацитет на горене </t>
    </r>
    <r>
      <rPr>
        <b/>
        <i/>
        <sz val="10"/>
        <rFont val="Calibri"/>
        <family val="2"/>
        <charset val="204"/>
      </rPr>
      <t>≥ 160m</t>
    </r>
    <r>
      <rPr>
        <b/>
        <i/>
        <vertAlign val="superscript"/>
        <sz val="10"/>
        <rFont val="Calibri"/>
        <family val="2"/>
        <charset val="204"/>
      </rPr>
      <t>3</t>
    </r>
    <r>
      <rPr>
        <b/>
        <i/>
        <sz val="10"/>
        <rFont val="Calibri"/>
        <family val="2"/>
        <charset val="204"/>
      </rPr>
      <t>/h, включително предпазна ограда с размери в план 5/5м и врата 1/2m</t>
    </r>
  </si>
  <si>
    <r>
      <t>Направа на изкоп в земни почви с променлива дълбочина и ширина на дъното b=0.8m. -</t>
    </r>
    <r>
      <rPr>
        <sz val="10"/>
        <rFont val="Calibri"/>
        <family val="2"/>
        <charset val="204"/>
      </rPr>
      <t>механизиран</t>
    </r>
  </si>
  <si>
    <r>
      <t xml:space="preserve">Изкоп в земни почви за оформяне на земното легло- </t>
    </r>
    <r>
      <rPr>
        <b/>
        <i/>
        <sz val="10"/>
        <rFont val="Calibri"/>
        <family val="2"/>
        <charset val="204"/>
      </rPr>
      <t>механизиран</t>
    </r>
  </si>
  <si>
    <r>
      <t>m</t>
    </r>
    <r>
      <rPr>
        <b/>
        <i/>
        <vertAlign val="superscript"/>
        <sz val="10"/>
        <rFont val="Arial"/>
        <family val="2"/>
        <charset val="204"/>
      </rPr>
      <t>3</t>
    </r>
  </si>
  <si>
    <r>
      <t>m</t>
    </r>
    <r>
      <rPr>
        <b/>
        <i/>
        <vertAlign val="superscript"/>
        <sz val="10"/>
        <rFont val="Arial"/>
        <family val="2"/>
      </rPr>
      <t>2</t>
    </r>
  </si>
  <si>
    <r>
      <t>м</t>
    </r>
    <r>
      <rPr>
        <b/>
        <i/>
        <vertAlign val="superscript"/>
        <sz val="10"/>
        <rFont val="Calibri"/>
        <family val="2"/>
        <charset val="204"/>
      </rPr>
      <t>3</t>
    </r>
  </si>
  <si>
    <t>КОЛИЧЕСТВЕНА СМЕТКА</t>
  </si>
  <si>
    <r>
      <t>Доставка и полагане на геотекстил 200 г/м</t>
    </r>
    <r>
      <rPr>
        <b/>
        <i/>
        <vertAlign val="superscript"/>
        <sz val="10"/>
        <rFont val="Arial"/>
        <family val="2"/>
        <charset val="204"/>
      </rPr>
      <t>2</t>
    </r>
    <r>
      <rPr>
        <b/>
        <i/>
        <sz val="10"/>
        <rFont val="Arial"/>
        <family val="2"/>
        <charset val="204"/>
      </rPr>
      <t>.</t>
    </r>
  </si>
  <si>
    <t>Първа година 11.4 кг/дка</t>
  </si>
  <si>
    <r>
      <t>m</t>
    </r>
    <r>
      <rPr>
        <b/>
        <u/>
        <vertAlign val="superscript"/>
        <sz val="11"/>
        <color theme="1"/>
        <rFont val="Calibri"/>
        <family val="2"/>
        <charset val="204"/>
      </rPr>
      <t>2</t>
    </r>
    <r>
      <rPr>
        <b/>
        <u/>
        <sz val="11"/>
        <color theme="1"/>
        <rFont val="Calibri"/>
        <family val="2"/>
        <charset val="204"/>
      </rPr>
      <t xml:space="preserve"> </t>
    </r>
  </si>
  <si>
    <r>
      <t>m</t>
    </r>
    <r>
      <rPr>
        <b/>
        <i/>
        <vertAlign val="superscript"/>
        <sz val="10"/>
        <color theme="1"/>
        <rFont val="Calibri"/>
        <family val="2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</si>
</sst>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лв.&quot;_-;\-* #,##0.00\ &quot;лв.&quot;_-;_-* &quot;-&quot;??\ &quot;лв.&quot;_-;_-@_-"/>
    <numFmt numFmtId="164" formatCode="_-* #,##0.00\ _л_в_-;\-* #,##0.00\ _л_в_-;_-* &quot;-&quot;??\ _л_в_-;_-@_-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vertAlign val="sub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perscript"/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  <font>
      <b/>
      <i/>
      <u/>
      <sz val="11"/>
      <name val="Calibri"/>
      <family val="2"/>
      <charset val="204"/>
      <scheme val="minor"/>
    </font>
    <font>
      <b/>
      <u/>
      <vertAlign val="superscript"/>
      <sz val="11"/>
      <name val="Calibri"/>
      <family val="2"/>
      <charset val="204"/>
    </font>
    <font>
      <b/>
      <u/>
      <sz val="11"/>
      <name val="Calibri"/>
      <family val="2"/>
      <charset val="204"/>
    </font>
    <font>
      <b/>
      <u val="singleAccounting"/>
      <sz val="11"/>
      <color theme="1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</font>
    <font>
      <sz val="10"/>
      <name val="Calibri"/>
      <family val="2"/>
      <charset val="204"/>
    </font>
    <font>
      <i/>
      <sz val="11"/>
      <name val="Calibri"/>
      <family val="2"/>
      <charset val="204"/>
      <scheme val="minor"/>
    </font>
    <font>
      <b/>
      <u val="singleAccounting"/>
      <sz val="11"/>
      <name val="Calibri"/>
      <family val="2"/>
      <charset val="204"/>
      <scheme val="minor"/>
    </font>
    <font>
      <b/>
      <i/>
      <sz val="10"/>
      <name val="Calibri"/>
      <family val="2"/>
      <charset val="204"/>
    </font>
    <font>
      <b/>
      <i/>
      <vertAlign val="superscript"/>
      <sz val="10"/>
      <name val="Calibri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vertAlign val="superscript"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vertAlign val="superscript"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name val="Arial"/>
      <family val="2"/>
      <charset val="204"/>
    </font>
    <font>
      <b/>
      <i/>
      <vertAlign val="superscript"/>
      <sz val="10"/>
      <name val="Arial"/>
      <family val="2"/>
    </font>
    <font>
      <b/>
      <i/>
      <sz val="10"/>
      <name val="Arial"/>
      <family val="2"/>
      <charset val="204"/>
    </font>
    <font>
      <b/>
      <u/>
      <vertAlign val="superscript"/>
      <sz val="11"/>
      <color theme="1"/>
      <name val="Calibri"/>
      <family val="2"/>
      <charset val="204"/>
    </font>
    <font>
      <b/>
      <u/>
      <sz val="11"/>
      <color theme="1"/>
      <name val="Calibri"/>
      <family val="2"/>
      <charset val="204"/>
    </font>
    <font>
      <b/>
      <i/>
      <vertAlign val="superscript"/>
      <sz val="10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9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44" fontId="6" fillId="0" borderId="0" xfId="0" applyNumberFormat="1" applyFont="1" applyFill="1" applyAlignment="1">
      <alignment wrapText="1"/>
    </xf>
    <xf numFmtId="0" fontId="0" fillId="0" borderId="0" xfId="0" applyBorder="1" applyAlignment="1">
      <alignment wrapText="1"/>
    </xf>
    <xf numFmtId="49" fontId="2" fillId="0" borderId="15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right" vertical="center"/>
    </xf>
    <xf numFmtId="0" fontId="8" fillId="0" borderId="12" xfId="0" applyFont="1" applyFill="1" applyBorder="1" applyAlignment="1">
      <alignment vertical="center"/>
    </xf>
    <xf numFmtId="49" fontId="11" fillId="0" borderId="20" xfId="0" applyNumberFormat="1" applyFont="1" applyFill="1" applyBorder="1" applyAlignment="1">
      <alignment horizontal="right" vertical="center"/>
    </xf>
    <xf numFmtId="0" fontId="12" fillId="0" borderId="21" xfId="0" applyFont="1" applyFill="1" applyBorder="1" applyAlignment="1">
      <alignment horizontal="center" vertical="center"/>
    </xf>
    <xf numFmtId="4" fontId="11" fillId="0" borderId="22" xfId="0" applyNumberFormat="1" applyFont="1" applyFill="1" applyBorder="1" applyAlignment="1">
      <alignment horizontal="center" vertical="center"/>
    </xf>
    <xf numFmtId="49" fontId="16" fillId="0" borderId="23" xfId="0" applyNumberFormat="1" applyFont="1" applyFill="1" applyBorder="1" applyAlignment="1">
      <alignment horizontal="right" vertical="center" wrapText="1"/>
    </xf>
    <xf numFmtId="0" fontId="16" fillId="0" borderId="18" xfId="0" applyFont="1" applyFill="1" applyBorder="1" applyAlignment="1">
      <alignment horizontal="center" vertical="center"/>
    </xf>
    <xf numFmtId="4" fontId="16" fillId="0" borderId="24" xfId="0" applyNumberFormat="1" applyFont="1" applyFill="1" applyBorder="1" applyAlignment="1">
      <alignment horizontal="center" vertical="center"/>
    </xf>
    <xf numFmtId="49" fontId="16" fillId="0" borderId="25" xfId="0" applyNumberFormat="1" applyFont="1" applyFill="1" applyBorder="1" applyAlignment="1">
      <alignment horizontal="right" vertical="center" wrapText="1"/>
    </xf>
    <xf numFmtId="0" fontId="16" fillId="0" borderId="26" xfId="0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center" vertical="center"/>
    </xf>
    <xf numFmtId="49" fontId="19" fillId="0" borderId="25" xfId="0" applyNumberFormat="1" applyFont="1" applyFill="1" applyBorder="1" applyAlignment="1">
      <alignment horizontal="right" vertical="center" wrapText="1"/>
    </xf>
    <xf numFmtId="0" fontId="8" fillId="0" borderId="26" xfId="0" applyFont="1" applyFill="1" applyBorder="1" applyAlignment="1">
      <alignment horizontal="center" vertical="center"/>
    </xf>
    <xf numFmtId="4" fontId="8" fillId="0" borderId="27" xfId="0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right" vertical="center" wrapText="1"/>
    </xf>
    <xf numFmtId="49" fontId="8" fillId="0" borderId="6" xfId="0" applyNumberFormat="1" applyFont="1" applyFill="1" applyBorder="1" applyAlignment="1">
      <alignment horizontal="right" vertical="center" wrapText="1"/>
    </xf>
    <xf numFmtId="49" fontId="16" fillId="0" borderId="6" xfId="0" applyNumberFormat="1" applyFont="1" applyFill="1" applyBorder="1" applyAlignment="1">
      <alignment horizontal="right" vertical="center" wrapText="1"/>
    </xf>
    <xf numFmtId="0" fontId="16" fillId="0" borderId="8" xfId="0" applyFont="1" applyFill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right" vertical="center"/>
    </xf>
    <xf numFmtId="0" fontId="16" fillId="0" borderId="3" xfId="0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right" vertical="center"/>
    </xf>
    <xf numFmtId="49" fontId="16" fillId="0" borderId="25" xfId="0" applyNumberFormat="1" applyFont="1" applyFill="1" applyBorder="1" applyAlignment="1">
      <alignment horizontal="right" vertical="center"/>
    </xf>
    <xf numFmtId="49" fontId="16" fillId="0" borderId="25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4" fontId="16" fillId="0" borderId="10" xfId="0" applyNumberFormat="1" applyFont="1" applyFill="1" applyBorder="1" applyAlignment="1">
      <alignment vertical="center"/>
    </xf>
    <xf numFmtId="49" fontId="16" fillId="0" borderId="23" xfId="0" applyNumberFormat="1" applyFont="1" applyFill="1" applyBorder="1" applyAlignment="1">
      <alignment horizontal="right" vertical="center"/>
    </xf>
    <xf numFmtId="49" fontId="16" fillId="0" borderId="6" xfId="0" applyNumberFormat="1" applyFont="1" applyFill="1" applyBorder="1" applyAlignment="1">
      <alignment horizontal="right" vertical="center"/>
    </xf>
    <xf numFmtId="49" fontId="11" fillId="0" borderId="2" xfId="0" applyNumberFormat="1" applyFont="1" applyFill="1" applyBorder="1" applyAlignment="1">
      <alignment horizontal="right" vertical="center"/>
    </xf>
    <xf numFmtId="49" fontId="16" fillId="0" borderId="1" xfId="0" applyNumberFormat="1" applyFont="1" applyFill="1" applyBorder="1" applyAlignment="1">
      <alignment horizontal="right"/>
    </xf>
    <xf numFmtId="49" fontId="6" fillId="0" borderId="25" xfId="0" applyNumberFormat="1" applyFont="1" applyFill="1" applyBorder="1" applyAlignment="1">
      <alignment horizontal="right"/>
    </xf>
    <xf numFmtId="0" fontId="8" fillId="0" borderId="18" xfId="0" applyFont="1" applyFill="1" applyBorder="1" applyAlignment="1">
      <alignment horizontal="center" vertical="center"/>
    </xf>
    <xf numFmtId="49" fontId="16" fillId="0" borderId="25" xfId="0" applyNumberFormat="1" applyFont="1" applyFill="1" applyBorder="1" applyAlignment="1">
      <alignment horizontal="right"/>
    </xf>
    <xf numFmtId="44" fontId="16" fillId="0" borderId="0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right"/>
    </xf>
    <xf numFmtId="49" fontId="11" fillId="0" borderId="7" xfId="0" applyNumberFormat="1" applyFont="1" applyFill="1" applyBorder="1" applyAlignment="1">
      <alignment horizontal="right" vertical="center"/>
    </xf>
    <xf numFmtId="4" fontId="11" fillId="0" borderId="21" xfId="0" applyNumberFormat="1" applyFont="1" applyFill="1" applyBorder="1" applyAlignment="1">
      <alignment horizontal="center" vertical="center"/>
    </xf>
    <xf numFmtId="49" fontId="17" fillId="0" borderId="23" xfId="0" applyNumberFormat="1" applyFont="1" applyFill="1" applyBorder="1" applyAlignment="1">
      <alignment horizontal="right"/>
    </xf>
    <xf numFmtId="4" fontId="17" fillId="0" borderId="18" xfId="0" applyNumberFormat="1" applyFont="1" applyFill="1" applyBorder="1" applyAlignment="1">
      <alignment horizontal="center" vertical="center"/>
    </xf>
    <xf numFmtId="4" fontId="17" fillId="0" borderId="24" xfId="0" applyNumberFormat="1" applyFont="1" applyFill="1" applyBorder="1" applyAlignment="1">
      <alignment horizontal="center" vertical="center"/>
    </xf>
    <xf numFmtId="49" fontId="17" fillId="0" borderId="25" xfId="0" applyNumberFormat="1" applyFont="1" applyFill="1" applyBorder="1" applyAlignment="1">
      <alignment horizontal="right"/>
    </xf>
    <xf numFmtId="4" fontId="17" fillId="0" borderId="26" xfId="0" applyNumberFormat="1" applyFont="1" applyFill="1" applyBorder="1" applyAlignment="1">
      <alignment horizontal="center" vertical="center"/>
    </xf>
    <xf numFmtId="4" fontId="17" fillId="0" borderId="27" xfId="0" applyNumberFormat="1" applyFont="1" applyFill="1" applyBorder="1" applyAlignment="1">
      <alignment horizontal="center" vertical="center"/>
    </xf>
    <xf numFmtId="4" fontId="16" fillId="0" borderId="26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right"/>
    </xf>
    <xf numFmtId="4" fontId="16" fillId="0" borderId="8" xfId="0" applyNumberFormat="1" applyFont="1" applyFill="1" applyBorder="1" applyAlignment="1">
      <alignment horizontal="center" vertical="center"/>
    </xf>
    <xf numFmtId="49" fontId="16" fillId="0" borderId="23" xfId="0" applyNumberFormat="1" applyFont="1" applyFill="1" applyBorder="1" applyAlignment="1">
      <alignment horizontal="right"/>
    </xf>
    <xf numFmtId="4" fontId="16" fillId="0" borderId="18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right"/>
    </xf>
    <xf numFmtId="44" fontId="6" fillId="0" borderId="0" xfId="0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right"/>
    </xf>
    <xf numFmtId="0" fontId="8" fillId="0" borderId="26" xfId="0" applyFont="1" applyFill="1" applyBorder="1" applyAlignment="1">
      <alignment horizontal="center"/>
    </xf>
    <xf numFmtId="49" fontId="8" fillId="0" borderId="6" xfId="0" applyNumberFormat="1" applyFont="1" applyFill="1" applyBorder="1" applyAlignment="1">
      <alignment horizontal="right"/>
    </xf>
    <xf numFmtId="0" fontId="8" fillId="0" borderId="8" xfId="0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 wrapText="1"/>
    </xf>
    <xf numFmtId="44" fontId="6" fillId="0" borderId="0" xfId="0" applyNumberFormat="1" applyFont="1" applyFill="1" applyBorder="1" applyAlignment="1">
      <alignment wrapText="1"/>
    </xf>
    <xf numFmtId="44" fontId="6" fillId="0" borderId="0" xfId="0" applyNumberFormat="1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44" fontId="10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4" fontId="8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44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4" fontId="15" fillId="0" borderId="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4" fontId="17" fillId="0" borderId="0" xfId="0" applyNumberFormat="1" applyFont="1" applyFill="1" applyBorder="1" applyAlignment="1">
      <alignment horizontal="center" vertical="center"/>
    </xf>
    <xf numFmtId="44" fontId="18" fillId="0" borderId="0" xfId="0" applyNumberFormat="1" applyFont="1" applyBorder="1"/>
    <xf numFmtId="44" fontId="18" fillId="0" borderId="0" xfId="0" applyNumberFormat="1" applyFont="1" applyBorder="1" applyAlignment="1">
      <alignment vertical="center"/>
    </xf>
    <xf numFmtId="44" fontId="22" fillId="0" borderId="0" xfId="0" applyNumberFormat="1" applyFont="1" applyFill="1" applyBorder="1" applyAlignment="1">
      <alignment horizontal="center" vertical="center"/>
    </xf>
    <xf numFmtId="44" fontId="0" fillId="0" borderId="0" xfId="0" applyNumberFormat="1" applyBorder="1"/>
    <xf numFmtId="44" fontId="18" fillId="0" borderId="0" xfId="0" applyNumberFormat="1" applyFont="1" applyBorder="1" applyAlignment="1">
      <alignment horizontal="center" vertical="center"/>
    </xf>
    <xf numFmtId="44" fontId="0" fillId="0" borderId="0" xfId="0" applyNumberFormat="1" applyBorder="1" applyAlignment="1">
      <alignment vertical="center"/>
    </xf>
    <xf numFmtId="44" fontId="23" fillId="0" borderId="0" xfId="0" applyNumberFormat="1" applyFont="1" applyFill="1" applyBorder="1" applyAlignment="1">
      <alignment horizontal="center" vertical="center"/>
    </xf>
    <xf numFmtId="44" fontId="26" fillId="0" borderId="0" xfId="0" applyNumberFormat="1" applyFont="1" applyBorder="1"/>
    <xf numFmtId="44" fontId="27" fillId="0" borderId="0" xfId="0" applyNumberFormat="1" applyFont="1" applyBorder="1" applyAlignment="1">
      <alignment vertical="center"/>
    </xf>
    <xf numFmtId="44" fontId="26" fillId="0" borderId="0" xfId="0" applyNumberFormat="1" applyFont="1" applyBorder="1" applyAlignment="1">
      <alignment vertical="center"/>
    </xf>
    <xf numFmtId="44" fontId="28" fillId="0" borderId="0" xfId="0" applyNumberFormat="1" applyFont="1" applyBorder="1" applyAlignment="1">
      <alignment vertical="center"/>
    </xf>
    <xf numFmtId="44" fontId="28" fillId="0" borderId="0" xfId="0" applyNumberFormat="1" applyFont="1" applyBorder="1"/>
    <xf numFmtId="44" fontId="26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Fill="1" applyBorder="1" applyAlignment="1">
      <alignment vertical="center"/>
    </xf>
    <xf numFmtId="44" fontId="8" fillId="0" borderId="0" xfId="0" applyNumberFormat="1" applyFont="1" applyFill="1" applyBorder="1" applyAlignment="1">
      <alignment vertical="center"/>
    </xf>
    <xf numFmtId="44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4" fontId="27" fillId="0" borderId="0" xfId="0" applyNumberFormat="1" applyFont="1" applyBorder="1"/>
    <xf numFmtId="164" fontId="27" fillId="0" borderId="0" xfId="0" applyNumberFormat="1" applyFont="1" applyBorder="1"/>
    <xf numFmtId="164" fontId="26" fillId="0" borderId="0" xfId="0" applyNumberFormat="1" applyFont="1" applyBorder="1"/>
    <xf numFmtId="164" fontId="0" fillId="0" borderId="0" xfId="0" applyNumberFormat="1" applyBorder="1"/>
    <xf numFmtId="4" fontId="17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Border="1"/>
    <xf numFmtId="44" fontId="1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9" fontId="2" fillId="0" borderId="19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vertical="center" wrapText="1"/>
    </xf>
    <xf numFmtId="0" fontId="16" fillId="0" borderId="31" xfId="0" applyFont="1" applyFill="1" applyBorder="1" applyAlignment="1">
      <alignment vertical="center" wrapText="1"/>
    </xf>
    <xf numFmtId="0" fontId="16" fillId="0" borderId="32" xfId="0" applyFont="1" applyFill="1" applyBorder="1" applyAlignment="1">
      <alignment vertical="center" wrapText="1"/>
    </xf>
    <xf numFmtId="0" fontId="8" fillId="0" borderId="32" xfId="0" applyFont="1" applyFill="1" applyBorder="1" applyAlignment="1">
      <alignment vertical="center" wrapText="1"/>
    </xf>
    <xf numFmtId="0" fontId="8" fillId="0" borderId="33" xfId="0" applyFont="1" applyFill="1" applyBorder="1" applyAlignment="1">
      <alignment vertical="center" wrapText="1"/>
    </xf>
    <xf numFmtId="0" fontId="16" fillId="0" borderId="33" xfId="0" applyFont="1" applyFill="1" applyBorder="1" applyAlignment="1">
      <alignment vertical="center" wrapText="1"/>
    </xf>
    <xf numFmtId="0" fontId="16" fillId="0" borderId="29" xfId="0" applyFont="1" applyFill="1" applyBorder="1" applyAlignment="1">
      <alignment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vertical="center" wrapText="1"/>
    </xf>
    <xf numFmtId="0" fontId="16" fillId="0" borderId="17" xfId="0" applyFont="1" applyFill="1" applyBorder="1" applyAlignment="1">
      <alignment wrapText="1"/>
    </xf>
    <xf numFmtId="0" fontId="16" fillId="0" borderId="28" xfId="0" applyFont="1" applyFill="1" applyBorder="1" applyAlignment="1">
      <alignment wrapText="1"/>
    </xf>
    <xf numFmtId="0" fontId="8" fillId="0" borderId="9" xfId="0" applyFont="1" applyFill="1" applyBorder="1" applyAlignment="1">
      <alignment vertical="center" wrapText="1"/>
    </xf>
    <xf numFmtId="0" fontId="17" fillId="0" borderId="31" xfId="0" applyFont="1" applyFill="1" applyBorder="1" applyAlignment="1">
      <alignment wrapText="1"/>
    </xf>
    <xf numFmtId="0" fontId="17" fillId="0" borderId="32" xfId="0" applyFont="1" applyFill="1" applyBorder="1" applyAlignment="1">
      <alignment wrapText="1"/>
    </xf>
    <xf numFmtId="0" fontId="16" fillId="0" borderId="32" xfId="0" applyFont="1" applyFill="1" applyBorder="1" applyAlignment="1">
      <alignment wrapText="1"/>
    </xf>
    <xf numFmtId="0" fontId="16" fillId="0" borderId="33" xfId="0" applyFont="1" applyFill="1" applyBorder="1" applyAlignment="1">
      <alignment wrapText="1"/>
    </xf>
    <xf numFmtId="0" fontId="16" fillId="0" borderId="31" xfId="0" applyFont="1" applyFill="1" applyBorder="1" applyAlignment="1">
      <alignment wrapText="1"/>
    </xf>
    <xf numFmtId="0" fontId="16" fillId="0" borderId="4" xfId="0" applyFont="1" applyFill="1" applyBorder="1" applyAlignment="1">
      <alignment wrapText="1"/>
    </xf>
    <xf numFmtId="0" fontId="8" fillId="0" borderId="32" xfId="0" applyFont="1" applyFill="1" applyBorder="1" applyAlignment="1">
      <alignment wrapText="1"/>
    </xf>
    <xf numFmtId="0" fontId="8" fillId="0" borderId="32" xfId="0" applyFont="1" applyFill="1" applyBorder="1"/>
    <xf numFmtId="0" fontId="8" fillId="0" borderId="33" xfId="0" applyFont="1" applyFill="1" applyBorder="1"/>
    <xf numFmtId="0" fontId="8" fillId="0" borderId="13" xfId="0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4" fontId="8" fillId="0" borderId="27" xfId="0" applyNumberFormat="1" applyFont="1" applyFill="1" applyBorder="1" applyAlignment="1">
      <alignment vertical="center"/>
    </xf>
    <xf numFmtId="4" fontId="8" fillId="0" borderId="27" xfId="0" applyNumberFormat="1" applyFont="1" applyFill="1" applyBorder="1" applyAlignment="1">
      <alignment horizontal="center"/>
    </xf>
    <xf numFmtId="4" fontId="8" fillId="0" borderId="10" xfId="0" applyNumberFormat="1" applyFont="1" applyFill="1" applyBorder="1" applyAlignment="1">
      <alignment horizontal="center"/>
    </xf>
    <xf numFmtId="4" fontId="26" fillId="0" borderId="8" xfId="0" applyNumberFormat="1" applyFont="1" applyFill="1" applyBorder="1" applyAlignment="1">
      <alignment horizontal="center" vertical="center"/>
    </xf>
    <xf numFmtId="4" fontId="26" fillId="0" borderId="10" xfId="0" applyNumberFormat="1" applyFont="1" applyFill="1" applyBorder="1" applyAlignment="1">
      <alignment horizontal="center" vertical="center"/>
    </xf>
    <xf numFmtId="4" fontId="27" fillId="0" borderId="21" xfId="0" applyNumberFormat="1" applyFont="1" applyFill="1" applyBorder="1" applyAlignment="1">
      <alignment horizontal="center" vertical="center"/>
    </xf>
    <xf numFmtId="4" fontId="26" fillId="0" borderId="34" xfId="0" applyNumberFormat="1" applyFont="1" applyFill="1" applyBorder="1" applyAlignment="1">
      <alignment horizontal="center" vertical="center"/>
    </xf>
    <xf numFmtId="4" fontId="26" fillId="0" borderId="3" xfId="0" applyNumberFormat="1" applyFont="1" applyFill="1" applyBorder="1" applyAlignment="1">
      <alignment horizontal="center" vertical="center"/>
    </xf>
    <xf numFmtId="4" fontId="26" fillId="0" borderId="18" xfId="0" applyNumberFormat="1" applyFont="1" applyFill="1" applyBorder="1" applyAlignment="1">
      <alignment horizontal="center" vertical="center"/>
    </xf>
    <xf numFmtId="4" fontId="26" fillId="0" borderId="24" xfId="0" applyNumberFormat="1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horizontal="center"/>
    </xf>
    <xf numFmtId="4" fontId="28" fillId="0" borderId="27" xfId="0" applyNumberFormat="1" applyFont="1" applyFill="1" applyBorder="1" applyAlignment="1">
      <alignment horizontal="center"/>
    </xf>
    <xf numFmtId="4" fontId="26" fillId="0" borderId="19" xfId="0" applyNumberFormat="1" applyFont="1" applyFill="1" applyBorder="1" applyAlignment="1">
      <alignment horizontal="center" vertical="center"/>
    </xf>
    <xf numFmtId="4" fontId="28" fillId="0" borderId="35" xfId="0" applyNumberFormat="1" applyFont="1" applyFill="1" applyBorder="1" applyAlignment="1">
      <alignment horizontal="center"/>
    </xf>
    <xf numFmtId="44" fontId="1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4" fontId="10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3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tabSelected="1" workbookViewId="0">
      <selection activeCell="B10" sqref="B10"/>
    </sheetView>
  </sheetViews>
  <sheetFormatPr defaultRowHeight="15" x14ac:dyDescent="0.25"/>
  <cols>
    <col min="2" max="2" width="49.85546875" customWidth="1"/>
    <col min="3" max="3" width="7.42578125" customWidth="1"/>
    <col min="4" max="4" width="12.42578125" customWidth="1"/>
    <col min="5" max="5" width="14.28515625" customWidth="1"/>
    <col min="6" max="6" width="12.42578125" customWidth="1"/>
  </cols>
  <sheetData>
    <row r="1" spans="1:14" ht="42.75" customHeight="1" x14ac:dyDescent="0.25">
      <c r="A1" s="161" t="s">
        <v>0</v>
      </c>
      <c r="B1" s="163" t="s">
        <v>256</v>
      </c>
      <c r="C1" s="1" t="s">
        <v>257</v>
      </c>
      <c r="D1" s="77">
        <v>600000</v>
      </c>
      <c r="E1" s="74"/>
      <c r="F1" s="74"/>
      <c r="G1" s="165"/>
      <c r="H1" s="165"/>
      <c r="I1" s="5"/>
      <c r="J1" s="6"/>
      <c r="K1" s="75"/>
      <c r="L1" s="75"/>
      <c r="M1" s="165"/>
      <c r="N1" s="158"/>
    </row>
    <row r="2" spans="1:14" ht="36" customHeight="1" thickBot="1" x14ac:dyDescent="0.3">
      <c r="A2" s="162"/>
      <c r="B2" s="164"/>
      <c r="C2" s="2" t="s">
        <v>258</v>
      </c>
      <c r="D2" s="78">
        <v>52998</v>
      </c>
      <c r="E2" s="74"/>
      <c r="F2" s="74"/>
      <c r="G2" s="165"/>
      <c r="H2" s="165"/>
      <c r="I2" s="5"/>
      <c r="J2" s="6"/>
      <c r="K2" s="76"/>
      <c r="L2" s="76"/>
      <c r="M2" s="165"/>
      <c r="N2" s="158"/>
    </row>
    <row r="3" spans="1:14" ht="15.75" thickBot="1" x14ac:dyDescent="0.3">
      <c r="A3" s="3"/>
      <c r="B3" s="4"/>
      <c r="C3" s="5"/>
      <c r="D3" s="6"/>
      <c r="E3" s="7"/>
      <c r="F3" s="7"/>
      <c r="G3" s="8"/>
      <c r="H3" s="8"/>
      <c r="I3" s="9"/>
      <c r="J3" s="9"/>
      <c r="K3" s="9"/>
      <c r="L3" s="9"/>
      <c r="M3" s="10"/>
      <c r="N3" s="11"/>
    </row>
    <row r="4" spans="1:14" ht="15.75" thickBot="1" x14ac:dyDescent="0.3">
      <c r="A4" s="166" t="s">
        <v>283</v>
      </c>
      <c r="B4" s="167"/>
      <c r="C4" s="167"/>
      <c r="D4" s="167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ht="15.75" thickBot="1" x14ac:dyDescent="0.3">
      <c r="A5" s="12"/>
      <c r="B5" s="120"/>
      <c r="C5" s="71"/>
      <c r="D5" s="72"/>
      <c r="E5" s="73"/>
      <c r="F5" s="73"/>
      <c r="G5" s="73"/>
      <c r="H5" s="73"/>
      <c r="I5" s="73"/>
      <c r="J5" s="73"/>
      <c r="K5" s="73"/>
      <c r="L5" s="73"/>
      <c r="M5" s="73"/>
      <c r="N5" s="79"/>
    </row>
    <row r="6" spans="1:14" x14ac:dyDescent="0.25">
      <c r="A6" s="168" t="s">
        <v>1</v>
      </c>
      <c r="B6" s="170" t="s">
        <v>2</v>
      </c>
      <c r="C6" s="172" t="s">
        <v>3</v>
      </c>
      <c r="D6" s="173"/>
      <c r="E6" s="160"/>
      <c r="F6" s="160"/>
      <c r="G6" s="160"/>
      <c r="H6" s="80"/>
      <c r="I6" s="159"/>
      <c r="J6" s="159"/>
      <c r="K6" s="160"/>
      <c r="L6" s="160"/>
      <c r="M6" s="160"/>
      <c r="N6" s="79"/>
    </row>
    <row r="7" spans="1:14" ht="15.75" thickBot="1" x14ac:dyDescent="0.3">
      <c r="A7" s="169"/>
      <c r="B7" s="171"/>
      <c r="C7" s="13" t="s">
        <v>4</v>
      </c>
      <c r="D7" s="14" t="s">
        <v>5</v>
      </c>
      <c r="E7" s="81"/>
      <c r="F7" s="81"/>
      <c r="G7" s="80"/>
      <c r="H7" s="80"/>
      <c r="I7" s="82"/>
      <c r="J7" s="83"/>
      <c r="K7" s="81"/>
      <c r="L7" s="81"/>
      <c r="M7" s="80"/>
      <c r="N7" s="80"/>
    </row>
    <row r="8" spans="1:14" ht="15.75" thickBot="1" x14ac:dyDescent="0.3">
      <c r="A8" s="15"/>
      <c r="B8" s="16"/>
      <c r="C8" s="142"/>
      <c r="D8" s="143"/>
      <c r="E8" s="84"/>
      <c r="F8" s="84"/>
      <c r="G8" s="82"/>
      <c r="H8" s="82"/>
      <c r="I8" s="82"/>
      <c r="J8" s="83"/>
      <c r="K8" s="84"/>
      <c r="L8" s="84"/>
      <c r="M8" s="82"/>
      <c r="N8" s="85"/>
    </row>
    <row r="9" spans="1:14" ht="18" thickBot="1" x14ac:dyDescent="0.3">
      <c r="A9" s="17">
        <v>1</v>
      </c>
      <c r="B9" s="121" t="s">
        <v>6</v>
      </c>
      <c r="C9" s="18" t="s">
        <v>259</v>
      </c>
      <c r="D9" s="19">
        <f>D14</f>
        <v>15500</v>
      </c>
      <c r="E9" s="86"/>
      <c r="F9" s="86"/>
      <c r="G9" s="86"/>
      <c r="H9" s="86"/>
      <c r="I9" s="87"/>
      <c r="J9" s="88"/>
      <c r="K9" s="86"/>
      <c r="L9" s="86"/>
      <c r="M9" s="86"/>
      <c r="N9" s="89"/>
    </row>
    <row r="10" spans="1:14" x14ac:dyDescent="0.25">
      <c r="A10" s="20">
        <v>1.1000000000000001</v>
      </c>
      <c r="B10" s="122" t="s">
        <v>7</v>
      </c>
      <c r="C10" s="21" t="s">
        <v>8</v>
      </c>
      <c r="D10" s="36">
        <v>1</v>
      </c>
      <c r="E10" s="50"/>
      <c r="F10" s="50"/>
      <c r="G10" s="50"/>
      <c r="H10" s="50"/>
      <c r="I10" s="90"/>
      <c r="J10" s="91"/>
      <c r="K10" s="50"/>
      <c r="L10" s="92"/>
      <c r="M10" s="50"/>
      <c r="N10" s="93"/>
    </row>
    <row r="11" spans="1:14" ht="38.25" x14ac:dyDescent="0.25">
      <c r="A11" s="23">
        <v>1.2</v>
      </c>
      <c r="B11" s="123" t="s">
        <v>9</v>
      </c>
      <c r="C11" s="24" t="s">
        <v>10</v>
      </c>
      <c r="D11" s="25">
        <v>75</v>
      </c>
      <c r="E11" s="50"/>
      <c r="F11" s="50"/>
      <c r="G11" s="50"/>
      <c r="H11" s="50"/>
      <c r="I11" s="90"/>
      <c r="J11" s="91"/>
      <c r="K11" s="50"/>
      <c r="L11" s="92"/>
      <c r="M11" s="50"/>
      <c r="N11" s="94"/>
    </row>
    <row r="12" spans="1:14" x14ac:dyDescent="0.25">
      <c r="A12" s="26" t="s">
        <v>11</v>
      </c>
      <c r="B12" s="124" t="s">
        <v>12</v>
      </c>
      <c r="C12" s="27" t="s">
        <v>260</v>
      </c>
      <c r="D12" s="28">
        <v>60</v>
      </c>
      <c r="E12" s="84"/>
      <c r="F12" s="84"/>
      <c r="G12" s="84"/>
      <c r="H12" s="84"/>
      <c r="I12" s="82"/>
      <c r="J12" s="83"/>
      <c r="K12" s="84"/>
      <c r="L12" s="95"/>
      <c r="M12" s="84"/>
      <c r="N12" s="96"/>
    </row>
    <row r="13" spans="1:14" x14ac:dyDescent="0.25">
      <c r="A13" s="29" t="s">
        <v>13</v>
      </c>
      <c r="B13" s="124" t="s">
        <v>14</v>
      </c>
      <c r="C13" s="27" t="s">
        <v>260</v>
      </c>
      <c r="D13" s="28">
        <v>100</v>
      </c>
      <c r="E13" s="84"/>
      <c r="F13" s="84"/>
      <c r="G13" s="84"/>
      <c r="H13" s="84"/>
      <c r="I13" s="82"/>
      <c r="J13" s="83"/>
      <c r="K13" s="84"/>
      <c r="L13" s="95"/>
      <c r="M13" s="84"/>
      <c r="N13" s="96"/>
    </row>
    <row r="14" spans="1:14" x14ac:dyDescent="0.25">
      <c r="A14" s="23" t="s">
        <v>15</v>
      </c>
      <c r="B14" s="123" t="s">
        <v>16</v>
      </c>
      <c r="C14" s="24" t="s">
        <v>261</v>
      </c>
      <c r="D14" s="25">
        <v>15500</v>
      </c>
      <c r="E14" s="50"/>
      <c r="F14" s="50"/>
      <c r="G14" s="50"/>
      <c r="H14" s="50"/>
      <c r="I14" s="90"/>
      <c r="J14" s="91"/>
      <c r="K14" s="50"/>
      <c r="L14" s="92"/>
      <c r="M14" s="50"/>
      <c r="N14" s="93"/>
    </row>
    <row r="15" spans="1:14" x14ac:dyDescent="0.25">
      <c r="A15" s="23" t="s">
        <v>17</v>
      </c>
      <c r="B15" s="123" t="s">
        <v>18</v>
      </c>
      <c r="C15" s="24" t="s">
        <v>10</v>
      </c>
      <c r="D15" s="25">
        <v>580</v>
      </c>
      <c r="E15" s="50"/>
      <c r="F15" s="50"/>
      <c r="G15" s="50"/>
      <c r="H15" s="50"/>
      <c r="I15" s="90"/>
      <c r="J15" s="91"/>
      <c r="K15" s="50"/>
      <c r="L15" s="92"/>
      <c r="M15" s="50"/>
      <c r="N15" s="93"/>
    </row>
    <row r="16" spans="1:14" ht="38.25" x14ac:dyDescent="0.25">
      <c r="A16" s="23" t="s">
        <v>19</v>
      </c>
      <c r="B16" s="123" t="s">
        <v>20</v>
      </c>
      <c r="C16" s="24" t="s">
        <v>8</v>
      </c>
      <c r="D16" s="25">
        <v>1</v>
      </c>
      <c r="E16" s="50"/>
      <c r="F16" s="50"/>
      <c r="G16" s="50"/>
      <c r="H16" s="50"/>
      <c r="I16" s="90"/>
      <c r="J16" s="91"/>
      <c r="K16" s="50"/>
      <c r="L16" s="92"/>
      <c r="M16" s="50"/>
      <c r="N16" s="97"/>
    </row>
    <row r="17" spans="1:14" ht="26.25" thickBot="1" x14ac:dyDescent="0.3">
      <c r="A17" s="30" t="s">
        <v>21</v>
      </c>
      <c r="B17" s="125" t="s">
        <v>22</v>
      </c>
      <c r="C17" s="13" t="s">
        <v>260</v>
      </c>
      <c r="D17" s="14">
        <v>20</v>
      </c>
      <c r="E17" s="84"/>
      <c r="F17" s="84"/>
      <c r="G17" s="84"/>
      <c r="H17" s="84"/>
      <c r="I17" s="82"/>
      <c r="J17" s="83"/>
      <c r="K17" s="84"/>
      <c r="L17" s="66"/>
      <c r="M17" s="84"/>
      <c r="N17" s="98"/>
    </row>
    <row r="18" spans="1:14" ht="18" thickBot="1" x14ac:dyDescent="0.3">
      <c r="A18" s="17" t="s">
        <v>23</v>
      </c>
      <c r="B18" s="121" t="s">
        <v>24</v>
      </c>
      <c r="C18" s="18" t="s">
        <v>260</v>
      </c>
      <c r="D18" s="19">
        <f>D22+D19</f>
        <v>9300</v>
      </c>
      <c r="E18" s="86"/>
      <c r="F18" s="99"/>
      <c r="G18" s="86"/>
      <c r="H18" s="99"/>
      <c r="I18" s="87"/>
      <c r="J18" s="88"/>
      <c r="K18" s="86"/>
      <c r="L18" s="66"/>
      <c r="M18" s="86"/>
      <c r="N18" s="96"/>
    </row>
    <row r="19" spans="1:14" ht="25.5" x14ac:dyDescent="0.25">
      <c r="A19" s="20" t="s">
        <v>25</v>
      </c>
      <c r="B19" s="122" t="s">
        <v>262</v>
      </c>
      <c r="C19" s="21" t="s">
        <v>263</v>
      </c>
      <c r="D19" s="22">
        <f>3000+460+1400+400+3800</f>
        <v>9060</v>
      </c>
      <c r="E19" s="50"/>
      <c r="F19" s="50"/>
      <c r="G19" s="50"/>
      <c r="H19" s="50"/>
      <c r="I19" s="90"/>
      <c r="J19" s="91"/>
      <c r="K19" s="50"/>
      <c r="L19" s="50"/>
      <c r="M19" s="50"/>
      <c r="N19" s="100"/>
    </row>
    <row r="20" spans="1:14" ht="25.5" x14ac:dyDescent="0.25">
      <c r="A20" s="29" t="s">
        <v>26</v>
      </c>
      <c r="B20" s="124" t="s">
        <v>27</v>
      </c>
      <c r="C20" s="27" t="s">
        <v>260</v>
      </c>
      <c r="D20" s="28">
        <f>D19*0.1</f>
        <v>906</v>
      </c>
      <c r="E20" s="84"/>
      <c r="F20" s="66"/>
      <c r="G20" s="84"/>
      <c r="H20" s="66"/>
      <c r="I20" s="82"/>
      <c r="J20" s="83"/>
      <c r="K20" s="84"/>
      <c r="L20" s="66"/>
      <c r="M20" s="84"/>
      <c r="N20" s="96"/>
    </row>
    <row r="21" spans="1:14" ht="25.5" x14ac:dyDescent="0.25">
      <c r="A21" s="29" t="s">
        <v>28</v>
      </c>
      <c r="B21" s="124" t="s">
        <v>29</v>
      </c>
      <c r="C21" s="27" t="s">
        <v>260</v>
      </c>
      <c r="D21" s="28">
        <f>D19*0.9</f>
        <v>8154</v>
      </c>
      <c r="E21" s="84"/>
      <c r="F21" s="66"/>
      <c r="G21" s="84"/>
      <c r="H21" s="66"/>
      <c r="I21" s="82"/>
      <c r="J21" s="83"/>
      <c r="K21" s="84"/>
      <c r="L21" s="66"/>
      <c r="M21" s="84"/>
      <c r="N21" s="96"/>
    </row>
    <row r="22" spans="1:14" ht="25.5" x14ac:dyDescent="0.25">
      <c r="A22" s="23" t="s">
        <v>30</v>
      </c>
      <c r="B22" s="123" t="s">
        <v>31</v>
      </c>
      <c r="C22" s="24" t="s">
        <v>263</v>
      </c>
      <c r="D22" s="25">
        <v>240</v>
      </c>
      <c r="E22" s="50"/>
      <c r="F22" s="50"/>
      <c r="G22" s="50"/>
      <c r="H22" s="50"/>
      <c r="I22" s="90"/>
      <c r="J22" s="91"/>
      <c r="K22" s="50"/>
      <c r="L22" s="50"/>
      <c r="M22" s="50"/>
      <c r="N22" s="100"/>
    </row>
    <row r="23" spans="1:14" x14ac:dyDescent="0.25">
      <c r="A23" s="29" t="s">
        <v>32</v>
      </c>
      <c r="B23" s="124" t="s">
        <v>264</v>
      </c>
      <c r="C23" s="27" t="s">
        <v>260</v>
      </c>
      <c r="D23" s="28">
        <f>D22</f>
        <v>240</v>
      </c>
      <c r="E23" s="84"/>
      <c r="F23" s="66"/>
      <c r="G23" s="84"/>
      <c r="H23" s="66"/>
      <c r="I23" s="82"/>
      <c r="J23" s="83"/>
      <c r="K23" s="84"/>
      <c r="L23" s="66"/>
      <c r="M23" s="84"/>
      <c r="N23" s="96"/>
    </row>
    <row r="24" spans="1:14" ht="25.5" x14ac:dyDescent="0.25">
      <c r="A24" s="29" t="s">
        <v>33</v>
      </c>
      <c r="B24" s="124" t="s">
        <v>34</v>
      </c>
      <c r="C24" s="27" t="s">
        <v>261</v>
      </c>
      <c r="D24" s="28">
        <f>(D23/0.25)*1.15</f>
        <v>1104</v>
      </c>
      <c r="E24" s="84"/>
      <c r="F24" s="66"/>
      <c r="G24" s="84"/>
      <c r="H24" s="66"/>
      <c r="I24" s="82"/>
      <c r="J24" s="83"/>
      <c r="K24" s="84"/>
      <c r="L24" s="66"/>
      <c r="M24" s="84"/>
      <c r="N24" s="96"/>
    </row>
    <row r="25" spans="1:14" ht="38.25" x14ac:dyDescent="0.25">
      <c r="A25" s="29" t="s">
        <v>35</v>
      </c>
      <c r="B25" s="124" t="s">
        <v>36</v>
      </c>
      <c r="C25" s="27" t="s">
        <v>260</v>
      </c>
      <c r="D25" s="28">
        <f>D23</f>
        <v>240</v>
      </c>
      <c r="E25" s="84"/>
      <c r="F25" s="66"/>
      <c r="G25" s="84"/>
      <c r="H25" s="66"/>
      <c r="I25" s="82"/>
      <c r="J25" s="83"/>
      <c r="K25" s="84"/>
      <c r="L25" s="66"/>
      <c r="M25" s="84"/>
      <c r="N25" s="96"/>
    </row>
    <row r="26" spans="1:14" x14ac:dyDescent="0.25">
      <c r="A26" s="23" t="s">
        <v>37</v>
      </c>
      <c r="B26" s="123" t="s">
        <v>265</v>
      </c>
      <c r="C26" s="24" t="s">
        <v>266</v>
      </c>
      <c r="D26" s="25">
        <f>2800+740+1400+2300</f>
        <v>7240</v>
      </c>
      <c r="E26" s="50"/>
      <c r="F26" s="50"/>
      <c r="G26" s="50"/>
      <c r="H26" s="50"/>
      <c r="I26" s="90"/>
      <c r="J26" s="91"/>
      <c r="K26" s="50"/>
      <c r="L26" s="50"/>
      <c r="M26" s="50"/>
      <c r="N26" s="100"/>
    </row>
    <row r="27" spans="1:14" ht="15.75" thickBot="1" x14ac:dyDescent="0.3">
      <c r="A27" s="31" t="s">
        <v>38</v>
      </c>
      <c r="B27" s="126" t="s">
        <v>39</v>
      </c>
      <c r="C27" s="32" t="s">
        <v>263</v>
      </c>
      <c r="D27" s="33">
        <f>D19-D22</f>
        <v>8820</v>
      </c>
      <c r="E27" s="50"/>
      <c r="F27" s="50"/>
      <c r="G27" s="50"/>
      <c r="H27" s="50"/>
      <c r="I27" s="90"/>
      <c r="J27" s="91"/>
      <c r="K27" s="50"/>
      <c r="L27" s="50"/>
      <c r="M27" s="50"/>
      <c r="N27" s="100"/>
    </row>
    <row r="28" spans="1:14" ht="30.75" thickBot="1" x14ac:dyDescent="0.3">
      <c r="A28" s="17" t="s">
        <v>40</v>
      </c>
      <c r="B28" s="121" t="s">
        <v>41</v>
      </c>
      <c r="C28" s="18" t="s">
        <v>10</v>
      </c>
      <c r="D28" s="19">
        <f>SUM(D29,D34,D39,D51)</f>
        <v>265</v>
      </c>
      <c r="E28" s="86"/>
      <c r="F28" s="86"/>
      <c r="G28" s="86"/>
      <c r="H28" s="86"/>
      <c r="I28" s="87"/>
      <c r="J28" s="88"/>
      <c r="K28" s="86"/>
      <c r="L28" s="86"/>
      <c r="M28" s="86"/>
      <c r="N28" s="101"/>
    </row>
    <row r="29" spans="1:14" x14ac:dyDescent="0.25">
      <c r="A29" s="34" t="s">
        <v>42</v>
      </c>
      <c r="B29" s="127" t="s">
        <v>43</v>
      </c>
      <c r="C29" s="35" t="s">
        <v>10</v>
      </c>
      <c r="D29" s="36">
        <v>95</v>
      </c>
      <c r="E29" s="50"/>
      <c r="F29" s="50"/>
      <c r="G29" s="90"/>
      <c r="H29" s="50"/>
      <c r="I29" s="90"/>
      <c r="J29" s="91"/>
      <c r="K29" s="50"/>
      <c r="L29" s="50"/>
      <c r="M29" s="50"/>
      <c r="N29" s="102"/>
    </row>
    <row r="30" spans="1:14" ht="38.25" x14ac:dyDescent="0.25">
      <c r="A30" s="37" t="s">
        <v>44</v>
      </c>
      <c r="B30" s="124" t="s">
        <v>45</v>
      </c>
      <c r="C30" s="27" t="s">
        <v>261</v>
      </c>
      <c r="D30" s="28">
        <v>950</v>
      </c>
      <c r="E30" s="84"/>
      <c r="F30" s="66"/>
      <c r="G30" s="82"/>
      <c r="H30" s="66"/>
      <c r="I30" s="82"/>
      <c r="J30" s="83"/>
      <c r="K30" s="84"/>
      <c r="L30" s="84"/>
      <c r="M30" s="84"/>
      <c r="N30" s="103"/>
    </row>
    <row r="31" spans="1:14" x14ac:dyDescent="0.25">
      <c r="A31" s="37" t="s">
        <v>46</v>
      </c>
      <c r="B31" s="124" t="s">
        <v>47</v>
      </c>
      <c r="C31" s="27" t="s">
        <v>260</v>
      </c>
      <c r="D31" s="28">
        <f>D29*0.05</f>
        <v>4.75</v>
      </c>
      <c r="E31" s="84"/>
      <c r="F31" s="66"/>
      <c r="G31" s="84"/>
      <c r="H31" s="66"/>
      <c r="I31" s="82"/>
      <c r="J31" s="83"/>
      <c r="K31" s="84"/>
      <c r="L31" s="84"/>
      <c r="M31" s="84"/>
      <c r="N31" s="103"/>
    </row>
    <row r="32" spans="1:14" x14ac:dyDescent="0.25">
      <c r="A32" s="37" t="s">
        <v>48</v>
      </c>
      <c r="B32" s="124" t="s">
        <v>49</v>
      </c>
      <c r="C32" s="27" t="s">
        <v>10</v>
      </c>
      <c r="D32" s="28">
        <f>D29*1</f>
        <v>95</v>
      </c>
      <c r="E32" s="84"/>
      <c r="F32" s="66"/>
      <c r="G32" s="84"/>
      <c r="H32" s="66"/>
      <c r="I32" s="82"/>
      <c r="J32" s="83"/>
      <c r="K32" s="84"/>
      <c r="L32" s="84"/>
      <c r="M32" s="84"/>
      <c r="N32" s="103"/>
    </row>
    <row r="33" spans="1:14" ht="25.5" x14ac:dyDescent="0.25">
      <c r="A33" s="37" t="s">
        <v>50</v>
      </c>
      <c r="B33" s="124" t="s">
        <v>51</v>
      </c>
      <c r="C33" s="27" t="s">
        <v>260</v>
      </c>
      <c r="D33" s="28">
        <v>525</v>
      </c>
      <c r="E33" s="84"/>
      <c r="F33" s="66"/>
      <c r="G33" s="84"/>
      <c r="H33" s="66"/>
      <c r="I33" s="82"/>
      <c r="J33" s="83"/>
      <c r="K33" s="84"/>
      <c r="L33" s="84"/>
      <c r="M33" s="84"/>
      <c r="N33" s="103"/>
    </row>
    <row r="34" spans="1:14" x14ac:dyDescent="0.25">
      <c r="A34" s="38" t="s">
        <v>52</v>
      </c>
      <c r="B34" s="123" t="s">
        <v>53</v>
      </c>
      <c r="C34" s="24" t="s">
        <v>10</v>
      </c>
      <c r="D34" s="25">
        <v>85</v>
      </c>
      <c r="E34" s="50"/>
      <c r="F34" s="50"/>
      <c r="G34" s="90"/>
      <c r="H34" s="50"/>
      <c r="I34" s="90"/>
      <c r="J34" s="91"/>
      <c r="K34" s="50"/>
      <c r="L34" s="50"/>
      <c r="M34" s="50"/>
      <c r="N34" s="102"/>
    </row>
    <row r="35" spans="1:14" ht="38.25" x14ac:dyDescent="0.25">
      <c r="A35" s="37" t="s">
        <v>54</v>
      </c>
      <c r="B35" s="124" t="s">
        <v>45</v>
      </c>
      <c r="C35" s="27" t="s">
        <v>261</v>
      </c>
      <c r="D35" s="28">
        <f>D34*2.25</f>
        <v>191.25</v>
      </c>
      <c r="E35" s="84"/>
      <c r="F35" s="66"/>
      <c r="G35" s="82"/>
      <c r="H35" s="66"/>
      <c r="I35" s="82"/>
      <c r="J35" s="83"/>
      <c r="K35" s="84"/>
      <c r="L35" s="84"/>
      <c r="M35" s="84"/>
      <c r="N35" s="103"/>
    </row>
    <row r="36" spans="1:14" x14ac:dyDescent="0.25">
      <c r="A36" s="37" t="s">
        <v>55</v>
      </c>
      <c r="B36" s="124" t="s">
        <v>47</v>
      </c>
      <c r="C36" s="27" t="s">
        <v>260</v>
      </c>
      <c r="D36" s="28">
        <f>D34*0.05</f>
        <v>4.25</v>
      </c>
      <c r="E36" s="84"/>
      <c r="F36" s="66"/>
      <c r="G36" s="84"/>
      <c r="H36" s="66"/>
      <c r="I36" s="82"/>
      <c r="J36" s="83"/>
      <c r="K36" s="84"/>
      <c r="L36" s="84"/>
      <c r="M36" s="84"/>
      <c r="N36" s="103"/>
    </row>
    <row r="37" spans="1:14" x14ac:dyDescent="0.25">
      <c r="A37" s="37" t="s">
        <v>56</v>
      </c>
      <c r="B37" s="124" t="s">
        <v>49</v>
      </c>
      <c r="C37" s="27" t="s">
        <v>10</v>
      </c>
      <c r="D37" s="28">
        <f>D34*1</f>
        <v>85</v>
      </c>
      <c r="E37" s="84"/>
      <c r="F37" s="66"/>
      <c r="G37" s="84"/>
      <c r="H37" s="66"/>
      <c r="I37" s="82"/>
      <c r="J37" s="83"/>
      <c r="K37" s="84"/>
      <c r="L37" s="84"/>
      <c r="M37" s="84"/>
      <c r="N37" s="103"/>
    </row>
    <row r="38" spans="1:14" ht="25.5" x14ac:dyDescent="0.25">
      <c r="A38" s="37" t="s">
        <v>57</v>
      </c>
      <c r="B38" s="124" t="s">
        <v>51</v>
      </c>
      <c r="C38" s="27" t="s">
        <v>260</v>
      </c>
      <c r="D38" s="28">
        <f>D34*1</f>
        <v>85</v>
      </c>
      <c r="E38" s="84"/>
      <c r="F38" s="66"/>
      <c r="G38" s="84"/>
      <c r="H38" s="66"/>
      <c r="I38" s="82"/>
      <c r="J38" s="83"/>
      <c r="K38" s="84"/>
      <c r="L38" s="84"/>
      <c r="M38" s="84"/>
      <c r="N38" s="103"/>
    </row>
    <row r="39" spans="1:14" x14ac:dyDescent="0.25">
      <c r="A39" s="38" t="s">
        <v>58</v>
      </c>
      <c r="B39" s="123" t="s">
        <v>59</v>
      </c>
      <c r="C39" s="24" t="s">
        <v>10</v>
      </c>
      <c r="D39" s="25">
        <v>50</v>
      </c>
      <c r="E39" s="50"/>
      <c r="F39" s="50"/>
      <c r="G39" s="90"/>
      <c r="H39" s="50"/>
      <c r="I39" s="90"/>
      <c r="J39" s="91"/>
      <c r="K39" s="50"/>
      <c r="L39" s="50"/>
      <c r="M39" s="50"/>
      <c r="N39" s="102"/>
    </row>
    <row r="40" spans="1:14" ht="38.25" x14ac:dyDescent="0.25">
      <c r="A40" s="37" t="s">
        <v>60</v>
      </c>
      <c r="B40" s="124" t="s">
        <v>45</v>
      </c>
      <c r="C40" s="27" t="s">
        <v>261</v>
      </c>
      <c r="D40" s="28">
        <f>D39*2.25</f>
        <v>112.5</v>
      </c>
      <c r="E40" s="84"/>
      <c r="F40" s="66"/>
      <c r="G40" s="82"/>
      <c r="H40" s="66"/>
      <c r="I40" s="82"/>
      <c r="J40" s="83"/>
      <c r="K40" s="84"/>
      <c r="L40" s="84"/>
      <c r="M40" s="84"/>
      <c r="N40" s="103"/>
    </row>
    <row r="41" spans="1:14" x14ac:dyDescent="0.25">
      <c r="A41" s="37" t="s">
        <v>61</v>
      </c>
      <c r="B41" s="124" t="s">
        <v>47</v>
      </c>
      <c r="C41" s="27" t="s">
        <v>260</v>
      </c>
      <c r="D41" s="28">
        <f>D39*0.05</f>
        <v>2.5</v>
      </c>
      <c r="E41" s="84"/>
      <c r="F41" s="66"/>
      <c r="G41" s="84"/>
      <c r="H41" s="66"/>
      <c r="I41" s="82"/>
      <c r="J41" s="83"/>
      <c r="K41" s="84"/>
      <c r="L41" s="84"/>
      <c r="M41" s="84"/>
      <c r="N41" s="103"/>
    </row>
    <row r="42" spans="1:14" x14ac:dyDescent="0.25">
      <c r="A42" s="37" t="s">
        <v>62</v>
      </c>
      <c r="B42" s="124" t="s">
        <v>49</v>
      </c>
      <c r="C42" s="27" t="s">
        <v>10</v>
      </c>
      <c r="D42" s="28">
        <f>D39*1</f>
        <v>50</v>
      </c>
      <c r="E42" s="84"/>
      <c r="F42" s="66"/>
      <c r="G42" s="84"/>
      <c r="H42" s="66"/>
      <c r="I42" s="82"/>
      <c r="J42" s="83"/>
      <c r="K42" s="84"/>
      <c r="L42" s="84"/>
      <c r="M42" s="84"/>
      <c r="N42" s="103"/>
    </row>
    <row r="43" spans="1:14" ht="25.5" x14ac:dyDescent="0.25">
      <c r="A43" s="37" t="s">
        <v>63</v>
      </c>
      <c r="B43" s="124" t="s">
        <v>51</v>
      </c>
      <c r="C43" s="27" t="s">
        <v>260</v>
      </c>
      <c r="D43" s="28">
        <f>D39*1</f>
        <v>50</v>
      </c>
      <c r="E43" s="84"/>
      <c r="F43" s="66"/>
      <c r="G43" s="84"/>
      <c r="H43" s="66"/>
      <c r="I43" s="82"/>
      <c r="J43" s="83"/>
      <c r="K43" s="84"/>
      <c r="L43" s="84"/>
      <c r="M43" s="84"/>
      <c r="N43" s="103"/>
    </row>
    <row r="44" spans="1:14" ht="25.5" x14ac:dyDescent="0.25">
      <c r="A44" s="38" t="s">
        <v>64</v>
      </c>
      <c r="B44" s="123" t="s">
        <v>65</v>
      </c>
      <c r="C44" s="24" t="s">
        <v>10</v>
      </c>
      <c r="D44" s="25">
        <v>25</v>
      </c>
      <c r="E44" s="50"/>
      <c r="F44" s="50"/>
      <c r="G44" s="50"/>
      <c r="H44" s="50"/>
      <c r="I44" s="90"/>
      <c r="J44" s="91"/>
      <c r="K44" s="50"/>
      <c r="L44" s="50"/>
      <c r="M44" s="50"/>
      <c r="N44" s="102"/>
    </row>
    <row r="45" spans="1:14" x14ac:dyDescent="0.25">
      <c r="A45" s="37" t="s">
        <v>66</v>
      </c>
      <c r="B45" s="124" t="s">
        <v>67</v>
      </c>
      <c r="C45" s="27" t="s">
        <v>260</v>
      </c>
      <c r="D45" s="28">
        <v>150</v>
      </c>
      <c r="E45" s="84"/>
      <c r="F45" s="66"/>
      <c r="G45" s="84"/>
      <c r="H45" s="66"/>
      <c r="I45" s="82"/>
      <c r="J45" s="83"/>
      <c r="K45" s="84"/>
      <c r="L45" s="84"/>
      <c r="M45" s="84"/>
      <c r="N45" s="103"/>
    </row>
    <row r="46" spans="1:14" x14ac:dyDescent="0.25">
      <c r="A46" s="37" t="s">
        <v>68</v>
      </c>
      <c r="B46" s="124" t="s">
        <v>267</v>
      </c>
      <c r="C46" s="27" t="s">
        <v>260</v>
      </c>
      <c r="D46" s="28">
        <f>D45</f>
        <v>150</v>
      </c>
      <c r="E46" s="84"/>
      <c r="F46" s="66"/>
      <c r="G46" s="84"/>
      <c r="H46" s="66"/>
      <c r="I46" s="82"/>
      <c r="J46" s="83"/>
      <c r="K46" s="84"/>
      <c r="L46" s="84"/>
      <c r="M46" s="84"/>
      <c r="N46" s="103"/>
    </row>
    <row r="47" spans="1:14" ht="25.5" x14ac:dyDescent="0.25">
      <c r="A47" s="37" t="s">
        <v>69</v>
      </c>
      <c r="B47" s="124" t="s">
        <v>34</v>
      </c>
      <c r="C47" s="27" t="s">
        <v>261</v>
      </c>
      <c r="D47" s="28">
        <f>(D46/0.25)*1.15</f>
        <v>690</v>
      </c>
      <c r="E47" s="84"/>
      <c r="F47" s="66"/>
      <c r="G47" s="84"/>
      <c r="H47" s="66"/>
      <c r="I47" s="82"/>
      <c r="J47" s="83"/>
      <c r="K47" s="84"/>
      <c r="L47" s="84"/>
      <c r="M47" s="84"/>
      <c r="N47" s="103"/>
    </row>
    <row r="48" spans="1:14" ht="38.25" x14ac:dyDescent="0.25">
      <c r="A48" s="37" t="s">
        <v>70</v>
      </c>
      <c r="B48" s="124" t="s">
        <v>36</v>
      </c>
      <c r="C48" s="27" t="s">
        <v>260</v>
      </c>
      <c r="D48" s="28">
        <f>D46</f>
        <v>150</v>
      </c>
      <c r="E48" s="84"/>
      <c r="F48" s="66"/>
      <c r="G48" s="84"/>
      <c r="H48" s="66"/>
      <c r="I48" s="82"/>
      <c r="J48" s="83"/>
      <c r="K48" s="84"/>
      <c r="L48" s="84"/>
      <c r="M48" s="84"/>
      <c r="N48" s="104"/>
    </row>
    <row r="49" spans="1:14" x14ac:dyDescent="0.25">
      <c r="A49" s="37" t="s">
        <v>71</v>
      </c>
      <c r="B49" s="124" t="s">
        <v>72</v>
      </c>
      <c r="C49" s="27" t="s">
        <v>261</v>
      </c>
      <c r="D49" s="28">
        <v>180</v>
      </c>
      <c r="E49" s="84"/>
      <c r="F49" s="66"/>
      <c r="G49" s="84"/>
      <c r="H49" s="66"/>
      <c r="I49" s="82"/>
      <c r="J49" s="83"/>
      <c r="K49" s="84"/>
      <c r="L49" s="84"/>
      <c r="M49" s="84"/>
      <c r="N49" s="104"/>
    </row>
    <row r="50" spans="1:14" x14ac:dyDescent="0.25">
      <c r="A50" s="37" t="s">
        <v>73</v>
      </c>
      <c r="B50" s="124" t="s">
        <v>74</v>
      </c>
      <c r="C50" s="27" t="s">
        <v>261</v>
      </c>
      <c r="D50" s="28">
        <v>180</v>
      </c>
      <c r="E50" s="84"/>
      <c r="F50" s="66"/>
      <c r="G50" s="84"/>
      <c r="H50" s="66"/>
      <c r="I50" s="82"/>
      <c r="J50" s="83"/>
      <c r="K50" s="84"/>
      <c r="L50" s="84"/>
      <c r="M50" s="84"/>
      <c r="N50" s="104"/>
    </row>
    <row r="51" spans="1:14" ht="38.25" x14ac:dyDescent="0.25">
      <c r="A51" s="38" t="s">
        <v>75</v>
      </c>
      <c r="B51" s="123" t="s">
        <v>76</v>
      </c>
      <c r="C51" s="24" t="s">
        <v>10</v>
      </c>
      <c r="D51" s="25">
        <v>35</v>
      </c>
      <c r="E51" s="50"/>
      <c r="F51" s="50"/>
      <c r="G51" s="50"/>
      <c r="H51" s="50"/>
      <c r="I51" s="90"/>
      <c r="J51" s="91"/>
      <c r="K51" s="50"/>
      <c r="L51" s="50"/>
      <c r="M51" s="50"/>
      <c r="N51" s="105"/>
    </row>
    <row r="52" spans="1:14" x14ac:dyDescent="0.25">
      <c r="A52" s="37" t="s">
        <v>77</v>
      </c>
      <c r="B52" s="124" t="s">
        <v>12</v>
      </c>
      <c r="C52" s="27" t="s">
        <v>260</v>
      </c>
      <c r="D52" s="144">
        <v>20</v>
      </c>
      <c r="E52" s="84"/>
      <c r="F52" s="66"/>
      <c r="G52" s="84"/>
      <c r="H52" s="66"/>
      <c r="I52" s="82"/>
      <c r="J52" s="106"/>
      <c r="K52" s="107"/>
      <c r="L52" s="107"/>
      <c r="M52" s="107"/>
      <c r="N52" s="103"/>
    </row>
    <row r="53" spans="1:14" x14ac:dyDescent="0.25">
      <c r="A53" s="37" t="s">
        <v>78</v>
      </c>
      <c r="B53" s="124" t="s">
        <v>47</v>
      </c>
      <c r="C53" s="27" t="s">
        <v>260</v>
      </c>
      <c r="D53" s="144">
        <f>D51*0.05</f>
        <v>1.75</v>
      </c>
      <c r="E53" s="84"/>
      <c r="F53" s="66"/>
      <c r="G53" s="84"/>
      <c r="H53" s="66"/>
      <c r="I53" s="82"/>
      <c r="J53" s="106"/>
      <c r="K53" s="107"/>
      <c r="L53" s="107"/>
      <c r="M53" s="107"/>
      <c r="N53" s="103"/>
    </row>
    <row r="54" spans="1:14" ht="25.5" x14ac:dyDescent="0.25">
      <c r="A54" s="37" t="s">
        <v>79</v>
      </c>
      <c r="B54" s="124" t="s">
        <v>80</v>
      </c>
      <c r="C54" s="27" t="s">
        <v>10</v>
      </c>
      <c r="D54" s="144">
        <f>D51*1</f>
        <v>35</v>
      </c>
      <c r="E54" s="84"/>
      <c r="F54" s="66"/>
      <c r="G54" s="84"/>
      <c r="H54" s="66"/>
      <c r="I54" s="82"/>
      <c r="J54" s="106"/>
      <c r="K54" s="107"/>
      <c r="L54" s="107"/>
      <c r="M54" s="107"/>
      <c r="N54" s="103"/>
    </row>
    <row r="55" spans="1:14" ht="25.5" x14ac:dyDescent="0.25">
      <c r="A55" s="37" t="s">
        <v>81</v>
      </c>
      <c r="B55" s="124" t="s">
        <v>51</v>
      </c>
      <c r="C55" s="27" t="s">
        <v>260</v>
      </c>
      <c r="D55" s="144">
        <f>D51*(0.6*0.9)</f>
        <v>18.900000000000002</v>
      </c>
      <c r="E55" s="84"/>
      <c r="F55" s="66"/>
      <c r="G55" s="84"/>
      <c r="H55" s="66"/>
      <c r="I55" s="82"/>
      <c r="J55" s="106"/>
      <c r="K55" s="107"/>
      <c r="L55" s="107"/>
      <c r="M55" s="107"/>
      <c r="N55" s="103"/>
    </row>
    <row r="56" spans="1:14" ht="38.25" x14ac:dyDescent="0.25">
      <c r="A56" s="39" t="s">
        <v>82</v>
      </c>
      <c r="B56" s="128" t="s">
        <v>268</v>
      </c>
      <c r="C56" s="24" t="s">
        <v>8</v>
      </c>
      <c r="D56" s="25">
        <v>1</v>
      </c>
      <c r="E56" s="50"/>
      <c r="F56" s="50"/>
      <c r="G56" s="50"/>
      <c r="H56" s="50"/>
      <c r="I56" s="90"/>
      <c r="J56" s="91"/>
      <c r="K56" s="50"/>
      <c r="L56" s="50"/>
      <c r="M56" s="50"/>
      <c r="N56" s="105"/>
    </row>
    <row r="57" spans="1:14" ht="64.5" thickBot="1" x14ac:dyDescent="0.3">
      <c r="A57" s="40" t="s">
        <v>83</v>
      </c>
      <c r="B57" s="126" t="s">
        <v>84</v>
      </c>
      <c r="C57" s="41" t="s">
        <v>8</v>
      </c>
      <c r="D57" s="42">
        <v>1</v>
      </c>
      <c r="E57" s="108"/>
      <c r="F57" s="108"/>
      <c r="G57" s="108"/>
      <c r="H57" s="108"/>
      <c r="I57" s="109"/>
      <c r="J57" s="110"/>
      <c r="K57" s="108"/>
      <c r="L57" s="108"/>
      <c r="M57" s="108"/>
      <c r="N57" s="102"/>
    </row>
    <row r="58" spans="1:14" ht="15.75" thickBot="1" x14ac:dyDescent="0.3">
      <c r="A58" s="17" t="s">
        <v>85</v>
      </c>
      <c r="B58" s="121" t="s">
        <v>86</v>
      </c>
      <c r="C58" s="18" t="s">
        <v>10</v>
      </c>
      <c r="D58" s="19">
        <v>194</v>
      </c>
      <c r="E58" s="86"/>
      <c r="F58" s="86"/>
      <c r="G58" s="86"/>
      <c r="H58" s="86"/>
      <c r="I58" s="87"/>
      <c r="J58" s="88"/>
      <c r="K58" s="86"/>
      <c r="L58" s="86"/>
      <c r="M58" s="86"/>
      <c r="N58" s="111"/>
    </row>
    <row r="59" spans="1:14" x14ac:dyDescent="0.25">
      <c r="A59" s="43" t="s">
        <v>87</v>
      </c>
      <c r="B59" s="122" t="s">
        <v>88</v>
      </c>
      <c r="C59" s="21" t="s">
        <v>263</v>
      </c>
      <c r="D59" s="22">
        <v>4000</v>
      </c>
      <c r="E59" s="50"/>
      <c r="F59" s="50"/>
      <c r="G59" s="50"/>
      <c r="H59" s="50"/>
      <c r="I59" s="90"/>
      <c r="J59" s="91"/>
      <c r="K59" s="50"/>
      <c r="L59" s="50"/>
      <c r="M59" s="50"/>
      <c r="N59" s="100"/>
    </row>
    <row r="60" spans="1:14" x14ac:dyDescent="0.25">
      <c r="A60" s="37" t="s">
        <v>89</v>
      </c>
      <c r="B60" s="129" t="s">
        <v>269</v>
      </c>
      <c r="C60" s="27" t="s">
        <v>260</v>
      </c>
      <c r="D60" s="28">
        <f>D59</f>
        <v>4000</v>
      </c>
      <c r="E60" s="84"/>
      <c r="F60" s="66"/>
      <c r="G60" s="84"/>
      <c r="H60" s="66"/>
      <c r="I60" s="82"/>
      <c r="J60" s="83"/>
      <c r="K60" s="84"/>
      <c r="L60" s="66"/>
      <c r="M60" s="84"/>
      <c r="N60" s="96"/>
    </row>
    <row r="61" spans="1:14" ht="25.5" x14ac:dyDescent="0.25">
      <c r="A61" s="37" t="s">
        <v>91</v>
      </c>
      <c r="B61" s="124" t="s">
        <v>34</v>
      </c>
      <c r="C61" s="27" t="s">
        <v>261</v>
      </c>
      <c r="D61" s="28">
        <f>(D60/0.25)*1.15</f>
        <v>18400</v>
      </c>
      <c r="E61" s="84"/>
      <c r="F61" s="66"/>
      <c r="G61" s="84"/>
      <c r="H61" s="66"/>
      <c r="I61" s="82"/>
      <c r="J61" s="83"/>
      <c r="K61" s="84"/>
      <c r="L61" s="66"/>
      <c r="M61" s="84"/>
      <c r="N61" s="96"/>
    </row>
    <row r="62" spans="1:14" ht="38.25" x14ac:dyDescent="0.25">
      <c r="A62" s="37" t="s">
        <v>92</v>
      </c>
      <c r="B62" s="124" t="s">
        <v>36</v>
      </c>
      <c r="C62" s="27" t="s">
        <v>260</v>
      </c>
      <c r="D62" s="28">
        <f>D60</f>
        <v>4000</v>
      </c>
      <c r="E62" s="84"/>
      <c r="F62" s="66"/>
      <c r="G62" s="84"/>
      <c r="H62" s="66"/>
      <c r="I62" s="82"/>
      <c r="J62" s="83"/>
      <c r="K62" s="84"/>
      <c r="L62" s="66"/>
      <c r="M62" s="84"/>
      <c r="N62" s="98"/>
    </row>
    <row r="63" spans="1:14" ht="15.75" thickBot="1" x14ac:dyDescent="0.3">
      <c r="A63" s="44" t="s">
        <v>93</v>
      </c>
      <c r="B63" s="126" t="s">
        <v>94</v>
      </c>
      <c r="C63" s="32" t="s">
        <v>266</v>
      </c>
      <c r="D63" s="33">
        <v>2600</v>
      </c>
      <c r="E63" s="50"/>
      <c r="F63" s="50"/>
      <c r="G63" s="50"/>
      <c r="H63" s="50"/>
      <c r="I63" s="90"/>
      <c r="J63" s="91"/>
      <c r="K63" s="50"/>
      <c r="L63" s="50"/>
      <c r="M63" s="50"/>
      <c r="N63" s="100"/>
    </row>
    <row r="64" spans="1:14" ht="15.75" thickBot="1" x14ac:dyDescent="0.3">
      <c r="A64" s="45" t="s">
        <v>95</v>
      </c>
      <c r="B64" s="121" t="s">
        <v>96</v>
      </c>
      <c r="C64" s="18" t="s">
        <v>10</v>
      </c>
      <c r="D64" s="19">
        <v>1002</v>
      </c>
      <c r="E64" s="86"/>
      <c r="F64" s="86"/>
      <c r="G64" s="86"/>
      <c r="H64" s="86"/>
      <c r="I64" s="87"/>
      <c r="J64" s="88"/>
      <c r="K64" s="86"/>
      <c r="L64" s="86"/>
      <c r="M64" s="86"/>
      <c r="N64" s="112"/>
    </row>
    <row r="65" spans="1:14" ht="26.25" x14ac:dyDescent="0.25">
      <c r="A65" s="46" t="s">
        <v>97</v>
      </c>
      <c r="B65" s="130" t="s">
        <v>98</v>
      </c>
      <c r="C65" s="21" t="s">
        <v>263</v>
      </c>
      <c r="D65" s="22">
        <v>18000</v>
      </c>
      <c r="E65" s="50"/>
      <c r="F65" s="50"/>
      <c r="G65" s="50"/>
      <c r="H65" s="50"/>
      <c r="I65" s="90"/>
      <c r="J65" s="91"/>
      <c r="K65" s="50"/>
      <c r="L65" s="50"/>
      <c r="M65" s="50"/>
      <c r="N65" s="113"/>
    </row>
    <row r="66" spans="1:14" ht="25.5" x14ac:dyDescent="0.25">
      <c r="A66" s="47" t="s">
        <v>99</v>
      </c>
      <c r="B66" s="129" t="s">
        <v>100</v>
      </c>
      <c r="C66" s="27" t="s">
        <v>260</v>
      </c>
      <c r="D66" s="28">
        <f>D65</f>
        <v>18000</v>
      </c>
      <c r="E66" s="84"/>
      <c r="F66" s="84"/>
      <c r="G66" s="84"/>
      <c r="H66" s="84"/>
      <c r="I66" s="82"/>
      <c r="J66" s="83"/>
      <c r="K66" s="84"/>
      <c r="L66" s="66"/>
      <c r="M66" s="84"/>
      <c r="N66" s="114"/>
    </row>
    <row r="67" spans="1:14" ht="25.5" x14ac:dyDescent="0.25">
      <c r="A67" s="47" t="s">
        <v>101</v>
      </c>
      <c r="B67" s="129" t="s">
        <v>102</v>
      </c>
      <c r="C67" s="48" t="s">
        <v>260</v>
      </c>
      <c r="D67" s="28">
        <f>D65</f>
        <v>18000</v>
      </c>
      <c r="E67" s="84"/>
      <c r="F67" s="84"/>
      <c r="G67" s="84"/>
      <c r="H67" s="84"/>
      <c r="I67" s="82"/>
      <c r="J67" s="83"/>
      <c r="K67" s="84"/>
      <c r="L67" s="66"/>
      <c r="M67" s="84"/>
      <c r="N67" s="114"/>
    </row>
    <row r="68" spans="1:14" ht="38.25" x14ac:dyDescent="0.25">
      <c r="A68" s="47" t="s">
        <v>103</v>
      </c>
      <c r="B68" s="129" t="s">
        <v>270</v>
      </c>
      <c r="C68" s="27" t="s">
        <v>260</v>
      </c>
      <c r="D68" s="28">
        <f>D66</f>
        <v>18000</v>
      </c>
      <c r="E68" s="84"/>
      <c r="F68" s="84"/>
      <c r="G68" s="84"/>
      <c r="H68" s="84"/>
      <c r="I68" s="82"/>
      <c r="J68" s="83"/>
      <c r="K68" s="84"/>
      <c r="L68" s="66"/>
      <c r="M68" s="84"/>
      <c r="N68" s="114"/>
    </row>
    <row r="69" spans="1:14" ht="26.25" x14ac:dyDescent="0.25">
      <c r="A69" s="49" t="s">
        <v>104</v>
      </c>
      <c r="B69" s="131" t="s">
        <v>105</v>
      </c>
      <c r="C69" s="24" t="s">
        <v>263</v>
      </c>
      <c r="D69" s="25">
        <v>2400</v>
      </c>
      <c r="E69" s="50"/>
      <c r="F69" s="50"/>
      <c r="G69" s="50"/>
      <c r="H69" s="50"/>
      <c r="I69" s="90"/>
      <c r="J69" s="91"/>
      <c r="K69" s="50"/>
      <c r="L69" s="50"/>
      <c r="M69" s="50"/>
      <c r="N69" s="113"/>
    </row>
    <row r="70" spans="1:14" x14ac:dyDescent="0.25">
      <c r="A70" s="47" t="s">
        <v>106</v>
      </c>
      <c r="B70" s="129" t="s">
        <v>269</v>
      </c>
      <c r="C70" s="27" t="s">
        <v>260</v>
      </c>
      <c r="D70" s="28">
        <f>D69</f>
        <v>2400</v>
      </c>
      <c r="E70" s="84"/>
      <c r="F70" s="84"/>
      <c r="G70" s="84"/>
      <c r="H70" s="84"/>
      <c r="I70" s="82"/>
      <c r="J70" s="83"/>
      <c r="K70" s="84"/>
      <c r="L70" s="66"/>
      <c r="M70" s="84"/>
      <c r="N70" s="114"/>
    </row>
    <row r="71" spans="1:14" ht="25.5" x14ac:dyDescent="0.25">
      <c r="A71" s="47" t="s">
        <v>107</v>
      </c>
      <c r="B71" s="129" t="s">
        <v>34</v>
      </c>
      <c r="C71" s="27" t="s">
        <v>261</v>
      </c>
      <c r="D71" s="28">
        <f>(D70/0.25)*1</f>
        <v>9600</v>
      </c>
      <c r="E71" s="84"/>
      <c r="F71" s="84"/>
      <c r="G71" s="84"/>
      <c r="H71" s="84"/>
      <c r="I71" s="82"/>
      <c r="J71" s="83"/>
      <c r="K71" s="84"/>
      <c r="L71" s="66"/>
      <c r="M71" s="84"/>
      <c r="N71" s="114"/>
    </row>
    <row r="72" spans="1:14" ht="38.25" x14ac:dyDescent="0.25">
      <c r="A72" s="47" t="s">
        <v>108</v>
      </c>
      <c r="B72" s="129" t="s">
        <v>36</v>
      </c>
      <c r="C72" s="27" t="s">
        <v>260</v>
      </c>
      <c r="D72" s="28">
        <f>D70</f>
        <v>2400</v>
      </c>
      <c r="E72" s="84"/>
      <c r="F72" s="84"/>
      <c r="G72" s="84"/>
      <c r="H72" s="84"/>
      <c r="I72" s="82"/>
      <c r="J72" s="83"/>
      <c r="K72" s="84"/>
      <c r="L72" s="66"/>
      <c r="M72" s="84"/>
      <c r="N72" s="114"/>
    </row>
    <row r="73" spans="1:14" ht="26.25" x14ac:dyDescent="0.25">
      <c r="A73" s="49" t="s">
        <v>109</v>
      </c>
      <c r="B73" s="131" t="s">
        <v>110</v>
      </c>
      <c r="C73" s="24" t="s">
        <v>263</v>
      </c>
      <c r="D73" s="25">
        <v>3600</v>
      </c>
      <c r="E73" s="50"/>
      <c r="F73" s="50"/>
      <c r="G73" s="50"/>
      <c r="H73" s="50"/>
      <c r="I73" s="90"/>
      <c r="J73" s="91"/>
      <c r="K73" s="50"/>
      <c r="L73" s="50"/>
      <c r="M73" s="50"/>
      <c r="N73" s="113"/>
    </row>
    <row r="74" spans="1:14" x14ac:dyDescent="0.25">
      <c r="A74" s="47" t="s">
        <v>111</v>
      </c>
      <c r="B74" s="129" t="s">
        <v>269</v>
      </c>
      <c r="C74" s="27" t="s">
        <v>260</v>
      </c>
      <c r="D74" s="28">
        <f>D73</f>
        <v>3600</v>
      </c>
      <c r="E74" s="84"/>
      <c r="F74" s="84"/>
      <c r="G74" s="84"/>
      <c r="H74" s="84"/>
      <c r="I74" s="82"/>
      <c r="J74" s="83"/>
      <c r="K74" s="84"/>
      <c r="L74" s="66"/>
      <c r="M74" s="84"/>
      <c r="N74" s="114"/>
    </row>
    <row r="75" spans="1:14" ht="25.5" x14ac:dyDescent="0.25">
      <c r="A75" s="47" t="s">
        <v>112</v>
      </c>
      <c r="B75" s="129" t="s">
        <v>34</v>
      </c>
      <c r="C75" s="27" t="s">
        <v>261</v>
      </c>
      <c r="D75" s="28">
        <f>(D74/0.25)*1</f>
        <v>14400</v>
      </c>
      <c r="E75" s="84"/>
      <c r="F75" s="84"/>
      <c r="G75" s="84"/>
      <c r="H75" s="84"/>
      <c r="I75" s="82"/>
      <c r="J75" s="83"/>
      <c r="K75" s="84"/>
      <c r="L75" s="66"/>
      <c r="M75" s="84"/>
      <c r="N75" s="114"/>
    </row>
    <row r="76" spans="1:14" ht="38.25" x14ac:dyDescent="0.25">
      <c r="A76" s="47" t="s">
        <v>113</v>
      </c>
      <c r="B76" s="129" t="s">
        <v>36</v>
      </c>
      <c r="C76" s="27" t="s">
        <v>260</v>
      </c>
      <c r="D76" s="28">
        <f>D74</f>
        <v>3600</v>
      </c>
      <c r="E76" s="84"/>
      <c r="F76" s="84"/>
      <c r="G76" s="84"/>
      <c r="H76" s="84"/>
      <c r="I76" s="82"/>
      <c r="J76" s="83"/>
      <c r="K76" s="84"/>
      <c r="L76" s="66"/>
      <c r="M76" s="84"/>
      <c r="N76" s="114"/>
    </row>
    <row r="77" spans="1:14" ht="38.25" x14ac:dyDescent="0.25">
      <c r="A77" s="47" t="s">
        <v>114</v>
      </c>
      <c r="B77" s="129" t="s">
        <v>115</v>
      </c>
      <c r="C77" s="27" t="s">
        <v>261</v>
      </c>
      <c r="D77" s="28">
        <v>4000</v>
      </c>
      <c r="E77" s="84"/>
      <c r="F77" s="84"/>
      <c r="G77" s="84"/>
      <c r="H77" s="84"/>
      <c r="I77" s="82"/>
      <c r="J77" s="83"/>
      <c r="K77" s="84"/>
      <c r="L77" s="66"/>
      <c r="M77" s="82"/>
      <c r="N77" s="114"/>
    </row>
    <row r="78" spans="1:14" ht="26.25" x14ac:dyDescent="0.25">
      <c r="A78" s="49" t="s">
        <v>116</v>
      </c>
      <c r="B78" s="131" t="s">
        <v>117</v>
      </c>
      <c r="C78" s="24" t="s">
        <v>263</v>
      </c>
      <c r="D78" s="25">
        <v>60000</v>
      </c>
      <c r="E78" s="50"/>
      <c r="F78" s="50"/>
      <c r="G78" s="50"/>
      <c r="H78" s="50"/>
      <c r="I78" s="90"/>
      <c r="J78" s="91"/>
      <c r="K78" s="50"/>
      <c r="L78" s="50"/>
      <c r="M78" s="50"/>
      <c r="N78" s="113"/>
    </row>
    <row r="79" spans="1:14" x14ac:dyDescent="0.25">
      <c r="A79" s="47" t="s">
        <v>118</v>
      </c>
      <c r="B79" s="129" t="s">
        <v>271</v>
      </c>
      <c r="C79" s="27" t="s">
        <v>260</v>
      </c>
      <c r="D79" s="28">
        <f>D78</f>
        <v>60000</v>
      </c>
      <c r="E79" s="84"/>
      <c r="F79" s="84"/>
      <c r="G79" s="84"/>
      <c r="H79" s="84"/>
      <c r="I79" s="82"/>
      <c r="J79" s="83"/>
      <c r="K79" s="84"/>
      <c r="L79" s="66"/>
      <c r="M79" s="84"/>
      <c r="N79" s="114"/>
    </row>
    <row r="80" spans="1:14" ht="25.5" x14ac:dyDescent="0.25">
      <c r="A80" s="47" t="s">
        <v>118</v>
      </c>
      <c r="B80" s="129" t="s">
        <v>119</v>
      </c>
      <c r="C80" s="27" t="s">
        <v>260</v>
      </c>
      <c r="D80" s="28">
        <f>D78</f>
        <v>60000</v>
      </c>
      <c r="E80" s="84"/>
      <c r="F80" s="84"/>
      <c r="G80" s="84"/>
      <c r="H80" s="84"/>
      <c r="I80" s="82"/>
      <c r="J80" s="83"/>
      <c r="K80" s="84"/>
      <c r="L80" s="66"/>
      <c r="M80" s="84"/>
      <c r="N80" s="114"/>
    </row>
    <row r="81" spans="1:14" ht="25.5" x14ac:dyDescent="0.25">
      <c r="A81" s="47" t="s">
        <v>120</v>
      </c>
      <c r="B81" s="129" t="s">
        <v>121</v>
      </c>
      <c r="C81" s="27" t="s">
        <v>261</v>
      </c>
      <c r="D81" s="28">
        <f>(D80/0.5)*1</f>
        <v>120000</v>
      </c>
      <c r="E81" s="84"/>
      <c r="F81" s="84"/>
      <c r="G81" s="84"/>
      <c r="H81" s="84"/>
      <c r="I81" s="82"/>
      <c r="J81" s="83"/>
      <c r="K81" s="84"/>
      <c r="L81" s="66"/>
      <c r="M81" s="84"/>
      <c r="N81" s="114"/>
    </row>
    <row r="82" spans="1:14" ht="51.75" x14ac:dyDescent="0.25">
      <c r="A82" s="49" t="s">
        <v>122</v>
      </c>
      <c r="B82" s="131" t="s">
        <v>123</v>
      </c>
      <c r="C82" s="24" t="s">
        <v>263</v>
      </c>
      <c r="D82" s="25">
        <f>5*0.5*1002</f>
        <v>2505</v>
      </c>
      <c r="E82" s="50"/>
      <c r="F82" s="50"/>
      <c r="G82" s="50"/>
      <c r="H82" s="50"/>
      <c r="I82" s="90"/>
      <c r="J82" s="91"/>
      <c r="K82" s="50"/>
      <c r="L82" s="50"/>
      <c r="M82" s="50"/>
      <c r="N82" s="113"/>
    </row>
    <row r="83" spans="1:14" x14ac:dyDescent="0.25">
      <c r="A83" s="47" t="s">
        <v>124</v>
      </c>
      <c r="B83" s="129" t="s">
        <v>90</v>
      </c>
      <c r="C83" s="27" t="s">
        <v>260</v>
      </c>
      <c r="D83" s="28">
        <f>D82</f>
        <v>2505</v>
      </c>
      <c r="E83" s="84"/>
      <c r="F83" s="84"/>
      <c r="G83" s="84"/>
      <c r="H83" s="84"/>
      <c r="I83" s="82"/>
      <c r="J83" s="83"/>
      <c r="K83" s="84"/>
      <c r="L83" s="66"/>
      <c r="M83" s="84"/>
      <c r="N83" s="114"/>
    </row>
    <row r="84" spans="1:14" ht="25.5" x14ac:dyDescent="0.25">
      <c r="A84" s="47" t="s">
        <v>125</v>
      </c>
      <c r="B84" s="129" t="s">
        <v>34</v>
      </c>
      <c r="C84" s="27" t="s">
        <v>261</v>
      </c>
      <c r="D84" s="28">
        <f>(D83/0.25)*1</f>
        <v>10020</v>
      </c>
      <c r="E84" s="84"/>
      <c r="F84" s="84"/>
      <c r="G84" s="84"/>
      <c r="H84" s="84"/>
      <c r="I84" s="82"/>
      <c r="J84" s="83"/>
      <c r="K84" s="84"/>
      <c r="L84" s="66"/>
      <c r="M84" s="84"/>
      <c r="N84" s="114"/>
    </row>
    <row r="85" spans="1:14" ht="39" thickBot="1" x14ac:dyDescent="0.3">
      <c r="A85" s="51" t="s">
        <v>126</v>
      </c>
      <c r="B85" s="132" t="s">
        <v>36</v>
      </c>
      <c r="C85" s="13" t="s">
        <v>260</v>
      </c>
      <c r="D85" s="14">
        <f>D83</f>
        <v>2505</v>
      </c>
      <c r="E85" s="84"/>
      <c r="F85" s="84"/>
      <c r="G85" s="84"/>
      <c r="H85" s="84"/>
      <c r="I85" s="82"/>
      <c r="J85" s="83"/>
      <c r="K85" s="84"/>
      <c r="L85" s="66"/>
      <c r="M85" s="84"/>
      <c r="N85" s="114"/>
    </row>
    <row r="86" spans="1:14" ht="18" thickBot="1" x14ac:dyDescent="0.3">
      <c r="A86" s="52" t="s">
        <v>127</v>
      </c>
      <c r="B86" s="121" t="s">
        <v>128</v>
      </c>
      <c r="C86" s="53" t="s">
        <v>259</v>
      </c>
      <c r="D86" s="19">
        <v>52998</v>
      </c>
      <c r="E86" s="86"/>
      <c r="F86" s="86"/>
      <c r="G86" s="86"/>
      <c r="H86" s="86"/>
      <c r="I86" s="88"/>
      <c r="J86" s="88"/>
      <c r="K86" s="86"/>
      <c r="L86" s="86"/>
      <c r="M86" s="86"/>
      <c r="N86" s="111"/>
    </row>
    <row r="87" spans="1:14" ht="30" x14ac:dyDescent="0.25">
      <c r="A87" s="54" t="s">
        <v>129</v>
      </c>
      <c r="B87" s="133" t="s">
        <v>130</v>
      </c>
      <c r="C87" s="55" t="s">
        <v>272</v>
      </c>
      <c r="D87" s="56">
        <v>49100</v>
      </c>
      <c r="E87" s="92"/>
      <c r="F87" s="92"/>
      <c r="G87" s="92"/>
      <c r="H87" s="92"/>
      <c r="I87" s="115"/>
      <c r="J87" s="115"/>
      <c r="K87" s="92"/>
      <c r="L87" s="92"/>
      <c r="M87" s="92"/>
      <c r="N87" s="93"/>
    </row>
    <row r="88" spans="1:14" ht="25.5" x14ac:dyDescent="0.25">
      <c r="A88" s="47" t="s">
        <v>131</v>
      </c>
      <c r="B88" s="124" t="s">
        <v>132</v>
      </c>
      <c r="C88" s="27" t="s">
        <v>260</v>
      </c>
      <c r="D88" s="28">
        <v>105000</v>
      </c>
      <c r="E88" s="84"/>
      <c r="F88" s="84"/>
      <c r="G88" s="84"/>
      <c r="H88" s="84"/>
      <c r="I88" s="82"/>
      <c r="J88" s="83"/>
      <c r="K88" s="84"/>
      <c r="L88" s="66"/>
      <c r="M88" s="84"/>
      <c r="N88" s="96"/>
    </row>
    <row r="89" spans="1:14" ht="17.25" x14ac:dyDescent="0.25">
      <c r="A89" s="57" t="s">
        <v>133</v>
      </c>
      <c r="B89" s="134" t="s">
        <v>134</v>
      </c>
      <c r="C89" s="58" t="s">
        <v>272</v>
      </c>
      <c r="D89" s="59">
        <v>52998</v>
      </c>
      <c r="E89" s="92"/>
      <c r="F89" s="92"/>
      <c r="G89" s="92"/>
      <c r="H89" s="92"/>
      <c r="I89" s="115"/>
      <c r="J89" s="115"/>
      <c r="K89" s="92"/>
      <c r="L89" s="92"/>
      <c r="M89" s="92"/>
      <c r="N89" s="93"/>
    </row>
    <row r="90" spans="1:14" ht="26.25" x14ac:dyDescent="0.25">
      <c r="A90" s="49" t="s">
        <v>135</v>
      </c>
      <c r="B90" s="135" t="s">
        <v>136</v>
      </c>
      <c r="C90" s="60" t="s">
        <v>273</v>
      </c>
      <c r="D90" s="25">
        <f>D89</f>
        <v>52998</v>
      </c>
      <c r="E90" s="50"/>
      <c r="F90" s="50"/>
      <c r="G90" s="50"/>
      <c r="H90" s="50"/>
      <c r="I90" s="91"/>
      <c r="J90" s="91"/>
      <c r="K90" s="50"/>
      <c r="L90" s="50"/>
      <c r="M90" s="50"/>
      <c r="N90" s="102"/>
    </row>
    <row r="91" spans="1:14" ht="27" x14ac:dyDescent="0.25">
      <c r="A91" s="47" t="s">
        <v>137</v>
      </c>
      <c r="B91" s="124" t="s">
        <v>274</v>
      </c>
      <c r="C91" s="27" t="s">
        <v>275</v>
      </c>
      <c r="D91" s="28">
        <v>52998</v>
      </c>
      <c r="E91" s="84"/>
      <c r="F91" s="84"/>
      <c r="G91" s="84"/>
      <c r="H91" s="84"/>
      <c r="I91" s="82"/>
      <c r="J91" s="83"/>
      <c r="K91" s="84"/>
      <c r="L91" s="66"/>
      <c r="M91" s="84"/>
      <c r="N91" s="98"/>
    </row>
    <row r="92" spans="1:14" ht="25.5" x14ac:dyDescent="0.25">
      <c r="A92" s="47" t="s">
        <v>138</v>
      </c>
      <c r="B92" s="124" t="s">
        <v>139</v>
      </c>
      <c r="C92" s="27" t="s">
        <v>276</v>
      </c>
      <c r="D92" s="28">
        <f>D90*0.3</f>
        <v>15899.4</v>
      </c>
      <c r="E92" s="84"/>
      <c r="F92" s="84"/>
      <c r="G92" s="84"/>
      <c r="H92" s="84"/>
      <c r="I92" s="82"/>
      <c r="J92" s="83"/>
      <c r="K92" s="84"/>
      <c r="L92" s="66"/>
      <c r="M92" s="84"/>
      <c r="N92" s="98"/>
    </row>
    <row r="93" spans="1:14" ht="27" x14ac:dyDescent="0.25">
      <c r="A93" s="47" t="s">
        <v>140</v>
      </c>
      <c r="B93" s="124" t="s">
        <v>274</v>
      </c>
      <c r="C93" s="27" t="s">
        <v>275</v>
      </c>
      <c r="D93" s="28">
        <v>52998</v>
      </c>
      <c r="E93" s="84"/>
      <c r="F93" s="84"/>
      <c r="G93" s="84"/>
      <c r="H93" s="84"/>
      <c r="I93" s="82"/>
      <c r="J93" s="83"/>
      <c r="K93" s="84"/>
      <c r="L93" s="66"/>
      <c r="M93" s="84"/>
      <c r="N93" s="98"/>
    </row>
    <row r="94" spans="1:14" ht="25.5" x14ac:dyDescent="0.25">
      <c r="A94" s="47" t="s">
        <v>141</v>
      </c>
      <c r="B94" s="124" t="s">
        <v>142</v>
      </c>
      <c r="C94" s="27" t="s">
        <v>276</v>
      </c>
      <c r="D94" s="28">
        <f>D90*0.2</f>
        <v>10599.6</v>
      </c>
      <c r="E94" s="84"/>
      <c r="F94" s="84"/>
      <c r="G94" s="84"/>
      <c r="H94" s="84"/>
      <c r="I94" s="82"/>
      <c r="J94" s="83"/>
      <c r="K94" s="84"/>
      <c r="L94" s="66"/>
      <c r="M94" s="84"/>
      <c r="N94" s="114"/>
    </row>
    <row r="95" spans="1:14" ht="38.25" x14ac:dyDescent="0.25">
      <c r="A95" s="47" t="s">
        <v>143</v>
      </c>
      <c r="B95" s="124" t="s">
        <v>144</v>
      </c>
      <c r="C95" s="27" t="s">
        <v>275</v>
      </c>
      <c r="D95" s="28">
        <f>D90</f>
        <v>52998</v>
      </c>
      <c r="E95" s="84"/>
      <c r="F95" s="84"/>
      <c r="G95" s="84"/>
      <c r="H95" s="84"/>
      <c r="I95" s="82"/>
      <c r="J95" s="83"/>
      <c r="K95" s="84"/>
      <c r="L95" s="66"/>
      <c r="M95" s="84"/>
      <c r="N95" s="114"/>
    </row>
    <row r="96" spans="1:14" ht="17.25" x14ac:dyDescent="0.25">
      <c r="A96" s="57" t="s">
        <v>145</v>
      </c>
      <c r="B96" s="134" t="s">
        <v>146</v>
      </c>
      <c r="C96" s="58" t="s">
        <v>272</v>
      </c>
      <c r="D96" s="59">
        <v>52998</v>
      </c>
      <c r="E96" s="92"/>
      <c r="F96" s="92"/>
      <c r="G96" s="92"/>
      <c r="H96" s="92"/>
      <c r="I96" s="115"/>
      <c r="J96" s="115"/>
      <c r="K96" s="92"/>
      <c r="L96" s="92"/>
      <c r="M96" s="92"/>
      <c r="N96" s="116"/>
    </row>
    <row r="97" spans="1:14" ht="26.25" x14ac:dyDescent="0.25">
      <c r="A97" s="49" t="s">
        <v>147</v>
      </c>
      <c r="B97" s="135" t="s">
        <v>148</v>
      </c>
      <c r="C97" s="60" t="s">
        <v>273</v>
      </c>
      <c r="D97" s="25">
        <v>52998</v>
      </c>
      <c r="E97" s="50"/>
      <c r="F97" s="50"/>
      <c r="G97" s="50"/>
      <c r="H97" s="50"/>
      <c r="I97" s="91"/>
      <c r="J97" s="91"/>
      <c r="K97" s="50"/>
      <c r="L97" s="50"/>
      <c r="M97" s="50"/>
      <c r="N97" s="113"/>
    </row>
    <row r="98" spans="1:14" x14ac:dyDescent="0.25">
      <c r="A98" s="47" t="s">
        <v>149</v>
      </c>
      <c r="B98" s="124" t="s">
        <v>90</v>
      </c>
      <c r="C98" s="27" t="s">
        <v>276</v>
      </c>
      <c r="D98" s="28">
        <f>D97*0.7</f>
        <v>37098.6</v>
      </c>
      <c r="E98" s="84"/>
      <c r="F98" s="84"/>
      <c r="G98" s="84"/>
      <c r="H98" s="84"/>
      <c r="I98" s="82"/>
      <c r="J98" s="83"/>
      <c r="K98" s="84"/>
      <c r="L98" s="66"/>
      <c r="M98" s="84"/>
      <c r="N98" s="114"/>
    </row>
    <row r="99" spans="1:14" ht="25.5" x14ac:dyDescent="0.25">
      <c r="A99" s="47" t="s">
        <v>150</v>
      </c>
      <c r="B99" s="124" t="s">
        <v>151</v>
      </c>
      <c r="C99" s="27" t="s">
        <v>275</v>
      </c>
      <c r="D99" s="28">
        <f>D98/0.4</f>
        <v>92746.499999999985</v>
      </c>
      <c r="E99" s="84"/>
      <c r="F99" s="84"/>
      <c r="G99" s="84"/>
      <c r="H99" s="84"/>
      <c r="I99" s="82"/>
      <c r="J99" s="83"/>
      <c r="K99" s="84"/>
      <c r="L99" s="66"/>
      <c r="M99" s="84"/>
      <c r="N99" s="114"/>
    </row>
    <row r="100" spans="1:14" ht="38.25" x14ac:dyDescent="0.25">
      <c r="A100" s="47" t="s">
        <v>152</v>
      </c>
      <c r="B100" s="124" t="s">
        <v>153</v>
      </c>
      <c r="C100" s="27" t="s">
        <v>276</v>
      </c>
      <c r="D100" s="28">
        <f>D98</f>
        <v>37098.6</v>
      </c>
      <c r="E100" s="84"/>
      <c r="F100" s="84"/>
      <c r="G100" s="84"/>
      <c r="H100" s="84"/>
      <c r="I100" s="82"/>
      <c r="J100" s="83"/>
      <c r="K100" s="84"/>
      <c r="L100" s="66"/>
      <c r="M100" s="84"/>
      <c r="N100" s="114"/>
    </row>
    <row r="101" spans="1:14" ht="26.25" x14ac:dyDescent="0.25">
      <c r="A101" s="49" t="s">
        <v>154</v>
      </c>
      <c r="B101" s="135" t="s">
        <v>155</v>
      </c>
      <c r="C101" s="60" t="s">
        <v>273</v>
      </c>
      <c r="D101" s="25">
        <v>52998</v>
      </c>
      <c r="E101" s="50"/>
      <c r="F101" s="50"/>
      <c r="G101" s="50"/>
      <c r="H101" s="50"/>
      <c r="I101" s="91"/>
      <c r="J101" s="91"/>
      <c r="K101" s="50"/>
      <c r="L101" s="50"/>
      <c r="M101" s="50"/>
      <c r="N101" s="113"/>
    </row>
    <row r="102" spans="1:14" x14ac:dyDescent="0.25">
      <c r="A102" s="47" t="s">
        <v>156</v>
      </c>
      <c r="B102" s="124" t="s">
        <v>157</v>
      </c>
      <c r="C102" s="27" t="s">
        <v>276</v>
      </c>
      <c r="D102" s="28">
        <f>D101*0.3</f>
        <v>15899.4</v>
      </c>
      <c r="E102" s="84"/>
      <c r="F102" s="84"/>
      <c r="G102" s="84"/>
      <c r="H102" s="84"/>
      <c r="I102" s="82"/>
      <c r="J102" s="83"/>
      <c r="K102" s="84"/>
      <c r="L102" s="66"/>
      <c r="M102" s="84"/>
      <c r="N102" s="114"/>
    </row>
    <row r="103" spans="1:14" ht="25.5" x14ac:dyDescent="0.25">
      <c r="A103" s="47" t="s">
        <v>158</v>
      </c>
      <c r="B103" s="124" t="s">
        <v>159</v>
      </c>
      <c r="C103" s="27" t="s">
        <v>275</v>
      </c>
      <c r="D103" s="28">
        <f>D102/0.3</f>
        <v>52998</v>
      </c>
      <c r="E103" s="84"/>
      <c r="F103" s="84"/>
      <c r="G103" s="84"/>
      <c r="H103" s="84"/>
      <c r="I103" s="82"/>
      <c r="J103" s="83"/>
      <c r="K103" s="84"/>
      <c r="L103" s="66"/>
      <c r="M103" s="84"/>
      <c r="N103" s="114"/>
    </row>
    <row r="104" spans="1:14" ht="17.25" x14ac:dyDescent="0.25">
      <c r="A104" s="57" t="s">
        <v>160</v>
      </c>
      <c r="B104" s="134" t="s">
        <v>161</v>
      </c>
      <c r="C104" s="58" t="s">
        <v>272</v>
      </c>
      <c r="D104" s="59">
        <v>52998</v>
      </c>
      <c r="E104" s="92"/>
      <c r="F104" s="92"/>
      <c r="G104" s="92"/>
      <c r="H104" s="92"/>
      <c r="I104" s="115"/>
      <c r="J104" s="115"/>
      <c r="K104" s="92"/>
      <c r="L104" s="92"/>
      <c r="M104" s="92"/>
      <c r="N104" s="116"/>
    </row>
    <row r="105" spans="1:14" x14ac:dyDescent="0.25">
      <c r="A105" s="49" t="s">
        <v>162</v>
      </c>
      <c r="B105" s="135" t="s">
        <v>163</v>
      </c>
      <c r="C105" s="60" t="s">
        <v>164</v>
      </c>
      <c r="D105" s="25">
        <v>2</v>
      </c>
      <c r="E105" s="50"/>
      <c r="F105" s="50"/>
      <c r="G105" s="50"/>
      <c r="H105" s="50"/>
      <c r="I105" s="91"/>
      <c r="J105" s="91"/>
      <c r="K105" s="50"/>
      <c r="L105" s="50"/>
      <c r="M105" s="50"/>
      <c r="N105" s="113"/>
    </row>
    <row r="106" spans="1:14" ht="26.25" x14ac:dyDescent="0.25">
      <c r="A106" s="49" t="s">
        <v>165</v>
      </c>
      <c r="B106" s="135" t="s">
        <v>166</v>
      </c>
      <c r="C106" s="60" t="s">
        <v>10</v>
      </c>
      <c r="D106" s="25">
        <v>460</v>
      </c>
      <c r="E106" s="50"/>
      <c r="F106" s="50"/>
      <c r="G106" s="50"/>
      <c r="H106" s="50"/>
      <c r="I106" s="91"/>
      <c r="J106" s="91"/>
      <c r="K106" s="50"/>
      <c r="L106" s="50"/>
      <c r="M106" s="50"/>
      <c r="N106" s="113"/>
    </row>
    <row r="107" spans="1:14" ht="54" x14ac:dyDescent="0.25">
      <c r="A107" s="49" t="s">
        <v>167</v>
      </c>
      <c r="B107" s="135" t="s">
        <v>277</v>
      </c>
      <c r="C107" s="60" t="s">
        <v>164</v>
      </c>
      <c r="D107" s="25">
        <v>0</v>
      </c>
      <c r="E107" s="50"/>
      <c r="F107" s="50"/>
      <c r="G107" s="50"/>
      <c r="H107" s="50"/>
      <c r="I107" s="91"/>
      <c r="J107" s="91"/>
      <c r="K107" s="50"/>
      <c r="L107" s="50"/>
      <c r="M107" s="50"/>
      <c r="N107" s="113"/>
    </row>
    <row r="108" spans="1:14" ht="15.75" thickBot="1" x14ac:dyDescent="0.3">
      <c r="A108" s="61" t="s">
        <v>168</v>
      </c>
      <c r="B108" s="136" t="s">
        <v>169</v>
      </c>
      <c r="C108" s="62" t="s">
        <v>164</v>
      </c>
      <c r="D108" s="33">
        <v>2</v>
      </c>
      <c r="E108" s="50"/>
      <c r="F108" s="50"/>
      <c r="G108" s="50"/>
      <c r="H108" s="50"/>
      <c r="I108" s="91"/>
      <c r="J108" s="91"/>
      <c r="K108" s="50"/>
      <c r="L108" s="50"/>
      <c r="M108" s="50"/>
      <c r="N108" s="113"/>
    </row>
    <row r="109" spans="1:14" ht="18" thickBot="1" x14ac:dyDescent="0.3">
      <c r="A109" s="17" t="s">
        <v>170</v>
      </c>
      <c r="B109" s="121" t="s">
        <v>171</v>
      </c>
      <c r="C109" s="53" t="s">
        <v>259</v>
      </c>
      <c r="D109" s="19">
        <v>52998</v>
      </c>
      <c r="E109" s="86"/>
      <c r="F109" s="86"/>
      <c r="G109" s="86"/>
      <c r="H109" s="86"/>
      <c r="I109" s="88"/>
      <c r="J109" s="88"/>
      <c r="K109" s="86"/>
      <c r="L109" s="86"/>
      <c r="M109" s="86"/>
      <c r="N109" s="112"/>
    </row>
    <row r="110" spans="1:14" ht="30" x14ac:dyDescent="0.25">
      <c r="A110" s="54" t="s">
        <v>172</v>
      </c>
      <c r="B110" s="133" t="s">
        <v>173</v>
      </c>
      <c r="C110" s="55" t="s">
        <v>164</v>
      </c>
      <c r="D110" s="56">
        <v>19</v>
      </c>
      <c r="E110" s="92"/>
      <c r="F110" s="92"/>
      <c r="G110" s="92"/>
      <c r="H110" s="92"/>
      <c r="I110" s="115"/>
      <c r="J110" s="115"/>
      <c r="K110" s="92"/>
      <c r="L110" s="92"/>
      <c r="M110" s="92"/>
      <c r="N110" s="116"/>
    </row>
    <row r="111" spans="1:14" ht="39" x14ac:dyDescent="0.25">
      <c r="A111" s="49" t="s">
        <v>174</v>
      </c>
      <c r="B111" s="135" t="s">
        <v>175</v>
      </c>
      <c r="C111" s="60" t="s">
        <v>10</v>
      </c>
      <c r="D111" s="25">
        <v>172</v>
      </c>
      <c r="E111" s="50"/>
      <c r="F111" s="50"/>
      <c r="G111" s="50"/>
      <c r="H111" s="50"/>
      <c r="I111" s="91"/>
      <c r="J111" s="91"/>
      <c r="K111" s="50"/>
      <c r="L111" s="50"/>
      <c r="M111" s="50"/>
      <c r="N111" s="113"/>
    </row>
    <row r="112" spans="1:14" ht="25.5" x14ac:dyDescent="0.25">
      <c r="A112" s="47" t="s">
        <v>176</v>
      </c>
      <c r="B112" s="124" t="s">
        <v>278</v>
      </c>
      <c r="C112" s="27" t="s">
        <v>260</v>
      </c>
      <c r="D112" s="28">
        <f>D111*0.8</f>
        <v>137.6</v>
      </c>
      <c r="E112" s="84"/>
      <c r="F112" s="84"/>
      <c r="G112" s="84"/>
      <c r="H112" s="84"/>
      <c r="I112" s="82"/>
      <c r="J112" s="83"/>
      <c r="K112" s="84"/>
      <c r="L112" s="66"/>
      <c r="M112" s="84"/>
      <c r="N112" s="114"/>
    </row>
    <row r="113" spans="1:14" ht="25.5" x14ac:dyDescent="0.25">
      <c r="A113" s="47" t="s">
        <v>177</v>
      </c>
      <c r="B113" s="124" t="s">
        <v>178</v>
      </c>
      <c r="C113" s="27" t="s">
        <v>260</v>
      </c>
      <c r="D113" s="28">
        <f>D111*0.8*0.1</f>
        <v>13.76</v>
      </c>
      <c r="E113" s="84"/>
      <c r="F113" s="84"/>
      <c r="G113" s="84"/>
      <c r="H113" s="84"/>
      <c r="I113" s="82"/>
      <c r="J113" s="83"/>
      <c r="K113" s="84"/>
      <c r="L113" s="66"/>
      <c r="M113" s="84"/>
      <c r="N113" s="114"/>
    </row>
    <row r="114" spans="1:14" ht="38.25" x14ac:dyDescent="0.25">
      <c r="A114" s="47" t="s">
        <v>179</v>
      </c>
      <c r="B114" s="124" t="s">
        <v>180</v>
      </c>
      <c r="C114" s="27" t="s">
        <v>10</v>
      </c>
      <c r="D114" s="28">
        <f>D111</f>
        <v>172</v>
      </c>
      <c r="E114" s="84"/>
      <c r="F114" s="84"/>
      <c r="G114" s="84"/>
      <c r="H114" s="84"/>
      <c r="I114" s="82"/>
      <c r="J114" s="83"/>
      <c r="K114" s="84"/>
      <c r="L114" s="66"/>
      <c r="M114" s="84"/>
      <c r="N114" s="114"/>
    </row>
    <row r="115" spans="1:14" ht="25.5" x14ac:dyDescent="0.25">
      <c r="A115" s="47" t="s">
        <v>181</v>
      </c>
      <c r="B115" s="124" t="s">
        <v>182</v>
      </c>
      <c r="C115" s="27" t="s">
        <v>260</v>
      </c>
      <c r="D115" s="28">
        <f>D112-D113-D114*PI()*0.2^2</f>
        <v>102.22584254330221</v>
      </c>
      <c r="E115" s="84"/>
      <c r="F115" s="84"/>
      <c r="G115" s="84"/>
      <c r="H115" s="84"/>
      <c r="I115" s="82"/>
      <c r="J115" s="83"/>
      <c r="K115" s="84"/>
      <c r="L115" s="66"/>
      <c r="M115" s="84"/>
      <c r="N115" s="114"/>
    </row>
    <row r="116" spans="1:14" ht="26.25" x14ac:dyDescent="0.25">
      <c r="A116" s="49" t="s">
        <v>183</v>
      </c>
      <c r="B116" s="135" t="s">
        <v>184</v>
      </c>
      <c r="C116" s="60" t="s">
        <v>164</v>
      </c>
      <c r="D116" s="25">
        <v>28</v>
      </c>
      <c r="E116" s="50"/>
      <c r="F116" s="50"/>
      <c r="G116" s="50"/>
      <c r="H116" s="50"/>
      <c r="I116" s="91"/>
      <c r="J116" s="91"/>
      <c r="K116" s="50"/>
      <c r="L116" s="50"/>
      <c r="M116" s="50"/>
      <c r="N116" s="113"/>
    </row>
    <row r="117" spans="1:14" ht="26.25" x14ac:dyDescent="0.25">
      <c r="A117" s="49" t="s">
        <v>185</v>
      </c>
      <c r="B117" s="135" t="s">
        <v>186</v>
      </c>
      <c r="C117" s="60" t="s">
        <v>164</v>
      </c>
      <c r="D117" s="25">
        <v>10</v>
      </c>
      <c r="E117" s="50"/>
      <c r="F117" s="50"/>
      <c r="G117" s="50"/>
      <c r="H117" s="50"/>
      <c r="I117" s="91"/>
      <c r="J117" s="91"/>
      <c r="K117" s="50"/>
      <c r="L117" s="50"/>
      <c r="M117" s="50"/>
      <c r="N117" s="113"/>
    </row>
    <row r="118" spans="1:14" ht="26.25" x14ac:dyDescent="0.25">
      <c r="A118" s="49" t="s">
        <v>187</v>
      </c>
      <c r="B118" s="135" t="s">
        <v>188</v>
      </c>
      <c r="C118" s="60" t="s">
        <v>10</v>
      </c>
      <c r="D118" s="25">
        <v>96.3</v>
      </c>
      <c r="E118" s="50"/>
      <c r="F118" s="50"/>
      <c r="G118" s="50"/>
      <c r="H118" s="50"/>
      <c r="I118" s="91"/>
      <c r="J118" s="91"/>
      <c r="K118" s="50"/>
      <c r="L118" s="50"/>
      <c r="M118" s="50"/>
      <c r="N118" s="113"/>
    </row>
    <row r="119" spans="1:14" x14ac:dyDescent="0.25">
      <c r="A119" s="57" t="s">
        <v>189</v>
      </c>
      <c r="B119" s="134" t="s">
        <v>190</v>
      </c>
      <c r="C119" s="58" t="s">
        <v>10</v>
      </c>
      <c r="D119" s="59">
        <v>2417</v>
      </c>
      <c r="E119" s="92"/>
      <c r="F119" s="92"/>
      <c r="G119" s="92"/>
      <c r="H119" s="92"/>
      <c r="I119" s="115"/>
      <c r="J119" s="115"/>
      <c r="K119" s="92"/>
      <c r="L119" s="92"/>
      <c r="M119" s="92"/>
      <c r="N119" s="116"/>
    </row>
    <row r="120" spans="1:14" ht="26.25" x14ac:dyDescent="0.25">
      <c r="A120" s="49" t="s">
        <v>191</v>
      </c>
      <c r="B120" s="135" t="s">
        <v>279</v>
      </c>
      <c r="C120" s="60" t="s">
        <v>280</v>
      </c>
      <c r="D120" s="25">
        <f>D119*0.4</f>
        <v>966.80000000000007</v>
      </c>
      <c r="E120" s="50"/>
      <c r="F120" s="50"/>
      <c r="G120" s="50"/>
      <c r="H120" s="50"/>
      <c r="I120" s="91"/>
      <c r="J120" s="91"/>
      <c r="K120" s="50"/>
      <c r="L120" s="50"/>
      <c r="M120" s="50"/>
      <c r="N120" s="113"/>
    </row>
    <row r="121" spans="1:14" x14ac:dyDescent="0.25">
      <c r="A121" s="49" t="s">
        <v>192</v>
      </c>
      <c r="B121" s="135" t="s">
        <v>193</v>
      </c>
      <c r="C121" s="60" t="s">
        <v>281</v>
      </c>
      <c r="D121" s="25">
        <f>D119*2.25</f>
        <v>5438.25</v>
      </c>
      <c r="E121" s="50"/>
      <c r="F121" s="50"/>
      <c r="G121" s="50"/>
      <c r="H121" s="50"/>
      <c r="I121" s="91"/>
      <c r="J121" s="91"/>
      <c r="K121" s="50"/>
      <c r="L121" s="50"/>
      <c r="M121" s="50"/>
      <c r="N121" s="113"/>
    </row>
    <row r="122" spans="1:14" x14ac:dyDescent="0.25">
      <c r="A122" s="49" t="s">
        <v>194</v>
      </c>
      <c r="B122" s="135" t="s">
        <v>284</v>
      </c>
      <c r="C122" s="60" t="s">
        <v>281</v>
      </c>
      <c r="D122" s="25">
        <f>D119*2.25</f>
        <v>5438.25</v>
      </c>
      <c r="E122" s="50"/>
      <c r="F122" s="50"/>
      <c r="G122" s="50"/>
      <c r="H122" s="50"/>
      <c r="I122" s="91"/>
      <c r="J122" s="91"/>
      <c r="K122" s="50"/>
      <c r="L122" s="50"/>
      <c r="M122" s="50"/>
      <c r="N122" s="113"/>
    </row>
    <row r="123" spans="1:14" x14ac:dyDescent="0.25">
      <c r="A123" s="49" t="s">
        <v>195</v>
      </c>
      <c r="B123" s="135" t="s">
        <v>196</v>
      </c>
      <c r="C123" s="60" t="s">
        <v>281</v>
      </c>
      <c r="D123" s="25">
        <f>D119*2.25</f>
        <v>5438.25</v>
      </c>
      <c r="E123" s="50"/>
      <c r="F123" s="50"/>
      <c r="G123" s="50"/>
      <c r="H123" s="50"/>
      <c r="I123" s="91"/>
      <c r="J123" s="91"/>
      <c r="K123" s="50"/>
      <c r="L123" s="50"/>
      <c r="M123" s="50"/>
      <c r="N123" s="113"/>
    </row>
    <row r="124" spans="1:14" ht="26.25" x14ac:dyDescent="0.25">
      <c r="A124" s="49" t="s">
        <v>197</v>
      </c>
      <c r="B124" s="135" t="s">
        <v>198</v>
      </c>
      <c r="C124" s="60" t="s">
        <v>280</v>
      </c>
      <c r="D124" s="25">
        <f>D119*2.3*0.1</f>
        <v>555.91</v>
      </c>
      <c r="E124" s="50"/>
      <c r="F124" s="50"/>
      <c r="G124" s="50"/>
      <c r="H124" s="50"/>
      <c r="I124" s="91"/>
      <c r="J124" s="91"/>
      <c r="K124" s="50"/>
      <c r="L124" s="50"/>
      <c r="M124" s="50"/>
      <c r="N124" s="113"/>
    </row>
    <row r="125" spans="1:14" ht="27" thickBot="1" x14ac:dyDescent="0.3">
      <c r="A125" s="61" t="s">
        <v>199</v>
      </c>
      <c r="B125" s="136" t="s">
        <v>200</v>
      </c>
      <c r="C125" s="62" t="s">
        <v>273</v>
      </c>
      <c r="D125" s="33">
        <v>20</v>
      </c>
      <c r="E125" s="50"/>
      <c r="F125" s="50"/>
      <c r="G125" s="50"/>
      <c r="H125" s="50"/>
      <c r="I125" s="91"/>
      <c r="J125" s="91"/>
      <c r="K125" s="50"/>
      <c r="L125" s="50"/>
      <c r="M125" s="50"/>
      <c r="N125" s="113"/>
    </row>
    <row r="126" spans="1:14" ht="18" thickBot="1" x14ac:dyDescent="0.3">
      <c r="A126" s="17" t="s">
        <v>201</v>
      </c>
      <c r="B126" s="121" t="s">
        <v>202</v>
      </c>
      <c r="C126" s="53" t="s">
        <v>259</v>
      </c>
      <c r="D126" s="19">
        <v>52998</v>
      </c>
      <c r="E126" s="86"/>
      <c r="F126" s="86"/>
      <c r="G126" s="86"/>
      <c r="H126" s="86"/>
      <c r="I126" s="88"/>
      <c r="J126" s="88"/>
      <c r="K126" s="86"/>
      <c r="L126" s="86"/>
      <c r="M126" s="86"/>
      <c r="N126" s="111"/>
    </row>
    <row r="127" spans="1:14" ht="51.75" x14ac:dyDescent="0.25">
      <c r="A127" s="63" t="s">
        <v>203</v>
      </c>
      <c r="B127" s="137" t="s">
        <v>204</v>
      </c>
      <c r="C127" s="64" t="s">
        <v>164</v>
      </c>
      <c r="D127" s="22">
        <v>1</v>
      </c>
      <c r="E127" s="50"/>
      <c r="F127" s="50"/>
      <c r="G127" s="50"/>
      <c r="H127" s="50"/>
      <c r="I127" s="91"/>
      <c r="J127" s="91"/>
      <c r="K127" s="50"/>
      <c r="L127" s="50"/>
      <c r="M127" s="50"/>
      <c r="N127" s="113"/>
    </row>
    <row r="128" spans="1:14" x14ac:dyDescent="0.25">
      <c r="A128" s="49" t="s">
        <v>205</v>
      </c>
      <c r="B128" s="135" t="s">
        <v>206</v>
      </c>
      <c r="C128" s="60" t="s">
        <v>164</v>
      </c>
      <c r="D128" s="25">
        <v>25</v>
      </c>
      <c r="E128" s="50"/>
      <c r="F128" s="50"/>
      <c r="G128" s="50"/>
      <c r="H128" s="50"/>
      <c r="I128" s="91"/>
      <c r="J128" s="91"/>
      <c r="K128" s="50"/>
      <c r="L128" s="50"/>
      <c r="M128" s="50"/>
      <c r="N128" s="113"/>
    </row>
    <row r="129" spans="1:14" ht="26.25" x14ac:dyDescent="0.25">
      <c r="A129" s="49" t="s">
        <v>207</v>
      </c>
      <c r="B129" s="135" t="s">
        <v>208</v>
      </c>
      <c r="C129" s="60" t="s">
        <v>164</v>
      </c>
      <c r="D129" s="25">
        <v>3</v>
      </c>
      <c r="E129" s="50"/>
      <c r="F129" s="50"/>
      <c r="G129" s="50"/>
      <c r="H129" s="50"/>
      <c r="I129" s="91"/>
      <c r="J129" s="91"/>
      <c r="K129" s="50"/>
      <c r="L129" s="50"/>
      <c r="M129" s="50"/>
      <c r="N129" s="113"/>
    </row>
    <row r="130" spans="1:14" ht="15.75" thickBot="1" x14ac:dyDescent="0.3">
      <c r="A130" s="61" t="s">
        <v>209</v>
      </c>
      <c r="B130" s="136" t="s">
        <v>210</v>
      </c>
      <c r="C130" s="147" t="s">
        <v>164</v>
      </c>
      <c r="D130" s="148">
        <v>1</v>
      </c>
      <c r="E130" s="50"/>
      <c r="F130" s="50"/>
      <c r="G130" s="50"/>
      <c r="H130" s="50"/>
      <c r="I130" s="91"/>
      <c r="J130" s="91"/>
      <c r="K130" s="50"/>
      <c r="L130" s="50"/>
      <c r="M130" s="50"/>
      <c r="N130" s="100"/>
    </row>
    <row r="131" spans="1:14" ht="18" thickBot="1" x14ac:dyDescent="0.3">
      <c r="A131" s="17" t="s">
        <v>211</v>
      </c>
      <c r="B131" s="121" t="s">
        <v>212</v>
      </c>
      <c r="C131" s="149" t="s">
        <v>286</v>
      </c>
      <c r="D131" s="150">
        <v>58760</v>
      </c>
      <c r="E131" s="86"/>
      <c r="F131" s="86"/>
      <c r="G131" s="86"/>
      <c r="H131" s="86"/>
      <c r="I131" s="88"/>
      <c r="J131" s="88"/>
      <c r="K131" s="86"/>
      <c r="L131" s="86"/>
      <c r="M131" s="86"/>
      <c r="N131" s="111"/>
    </row>
    <row r="132" spans="1:14" ht="26.25" x14ac:dyDescent="0.25">
      <c r="A132" s="65" t="s">
        <v>213</v>
      </c>
      <c r="B132" s="138" t="s">
        <v>214</v>
      </c>
      <c r="C132" s="151" t="s">
        <v>287</v>
      </c>
      <c r="D132" s="150">
        <v>58760</v>
      </c>
      <c r="E132" s="50"/>
      <c r="F132" s="50"/>
      <c r="G132" s="50"/>
      <c r="H132" s="50"/>
      <c r="I132" s="91"/>
      <c r="J132" s="91"/>
      <c r="K132" s="50"/>
      <c r="L132" s="50"/>
      <c r="M132" s="50"/>
      <c r="N132" s="100"/>
    </row>
    <row r="133" spans="1:14" x14ac:dyDescent="0.25">
      <c r="A133" s="54" t="s">
        <v>215</v>
      </c>
      <c r="B133" s="137" t="s">
        <v>216</v>
      </c>
      <c r="C133" s="152" t="s">
        <v>217</v>
      </c>
      <c r="D133" s="153">
        <v>1175.2</v>
      </c>
      <c r="E133" s="50"/>
      <c r="F133" s="66"/>
      <c r="G133" s="50"/>
      <c r="H133" s="66"/>
      <c r="I133" s="91"/>
      <c r="J133" s="91"/>
      <c r="K133" s="50"/>
      <c r="L133" s="66"/>
      <c r="M133" s="50"/>
      <c r="N133" s="96"/>
    </row>
    <row r="134" spans="1:14" x14ac:dyDescent="0.25">
      <c r="A134" s="67" t="s">
        <v>218</v>
      </c>
      <c r="B134" s="139" t="s">
        <v>219</v>
      </c>
      <c r="C134" s="154" t="s">
        <v>217</v>
      </c>
      <c r="D134" s="155">
        <v>293.8</v>
      </c>
      <c r="E134" s="117"/>
      <c r="F134" s="84"/>
      <c r="G134" s="117"/>
      <c r="H134" s="84"/>
      <c r="I134" s="118"/>
      <c r="J134" s="119"/>
      <c r="K134" s="107"/>
      <c r="L134" s="84"/>
      <c r="M134" s="107"/>
      <c r="N134" s="104"/>
    </row>
    <row r="135" spans="1:14" x14ac:dyDescent="0.25">
      <c r="A135" s="67" t="s">
        <v>220</v>
      </c>
      <c r="B135" s="139" t="s">
        <v>221</v>
      </c>
      <c r="C135" s="154" t="s">
        <v>217</v>
      </c>
      <c r="D135" s="155">
        <v>293.8</v>
      </c>
      <c r="E135" s="117"/>
      <c r="F135" s="84"/>
      <c r="G135" s="117"/>
      <c r="H135" s="84"/>
      <c r="I135" s="118"/>
      <c r="J135" s="119"/>
      <c r="K135" s="107"/>
      <c r="L135" s="84"/>
      <c r="M135" s="107"/>
      <c r="N135" s="104"/>
    </row>
    <row r="136" spans="1:14" x14ac:dyDescent="0.25">
      <c r="A136" s="67" t="s">
        <v>222</v>
      </c>
      <c r="B136" s="140" t="s">
        <v>223</v>
      </c>
      <c r="C136" s="154" t="s">
        <v>217</v>
      </c>
      <c r="D136" s="155">
        <v>293.8</v>
      </c>
      <c r="E136" s="117"/>
      <c r="F136" s="84"/>
      <c r="G136" s="117"/>
      <c r="H136" s="84"/>
      <c r="I136" s="118"/>
      <c r="J136" s="119"/>
      <c r="K136" s="107"/>
      <c r="L136" s="84"/>
      <c r="M136" s="107"/>
      <c r="N136" s="104"/>
    </row>
    <row r="137" spans="1:14" x14ac:dyDescent="0.25">
      <c r="A137" s="67" t="s">
        <v>224</v>
      </c>
      <c r="B137" s="140" t="s">
        <v>225</v>
      </c>
      <c r="C137" s="154" t="s">
        <v>217</v>
      </c>
      <c r="D137" s="155">
        <v>293.8</v>
      </c>
      <c r="E137" s="117"/>
      <c r="F137" s="84"/>
      <c r="G137" s="117"/>
      <c r="H137" s="84"/>
      <c r="I137" s="118"/>
      <c r="J137" s="119"/>
      <c r="K137" s="107"/>
      <c r="L137" s="84"/>
      <c r="M137" s="107"/>
      <c r="N137" s="104"/>
    </row>
    <row r="138" spans="1:14" ht="26.25" x14ac:dyDescent="0.25">
      <c r="A138" s="63" t="s">
        <v>226</v>
      </c>
      <c r="B138" s="137" t="s">
        <v>227</v>
      </c>
      <c r="C138" s="152" t="s">
        <v>217</v>
      </c>
      <c r="D138" s="156">
        <f>SUM(D143,D139)</f>
        <v>3361.0719999999997</v>
      </c>
      <c r="E138" s="50"/>
      <c r="F138" s="50"/>
      <c r="G138" s="50"/>
      <c r="H138" s="50"/>
      <c r="I138" s="91"/>
      <c r="J138" s="91"/>
      <c r="K138" s="50"/>
      <c r="L138" s="50"/>
      <c r="M138" s="50"/>
      <c r="N138" s="100"/>
    </row>
    <row r="139" spans="1:14" x14ac:dyDescent="0.25">
      <c r="A139" s="67" t="s">
        <v>228</v>
      </c>
      <c r="B139" s="140" t="s">
        <v>229</v>
      </c>
      <c r="C139" s="154" t="s">
        <v>217</v>
      </c>
      <c r="D139" s="155">
        <v>1727.5439999999999</v>
      </c>
      <c r="E139" s="117"/>
      <c r="F139" s="84"/>
      <c r="G139" s="117"/>
      <c r="H139" s="84"/>
      <c r="I139" s="118"/>
      <c r="J139" s="119"/>
      <c r="K139" s="107"/>
      <c r="L139" s="84"/>
      <c r="M139" s="107"/>
      <c r="N139" s="104"/>
    </row>
    <row r="140" spans="1:14" x14ac:dyDescent="0.25">
      <c r="A140" s="67" t="s">
        <v>230</v>
      </c>
      <c r="B140" s="140" t="s">
        <v>285</v>
      </c>
      <c r="C140" s="154" t="s">
        <v>217</v>
      </c>
      <c r="D140" s="157">
        <v>669.86</v>
      </c>
      <c r="E140" s="117"/>
      <c r="F140" s="84"/>
      <c r="G140" s="117"/>
      <c r="H140" s="84"/>
      <c r="I140" s="118"/>
      <c r="J140" s="119"/>
      <c r="K140" s="107"/>
      <c r="L140" s="84"/>
      <c r="M140" s="107"/>
      <c r="N140" s="104"/>
    </row>
    <row r="141" spans="1:14" x14ac:dyDescent="0.25">
      <c r="A141" s="67" t="s">
        <v>231</v>
      </c>
      <c r="B141" s="140" t="s">
        <v>232</v>
      </c>
      <c r="C141" s="154" t="s">
        <v>217</v>
      </c>
      <c r="D141" s="155">
        <v>528.83999999999992</v>
      </c>
      <c r="E141" s="117"/>
      <c r="F141" s="84"/>
      <c r="G141" s="117"/>
      <c r="H141" s="84"/>
      <c r="I141" s="118"/>
      <c r="J141" s="119"/>
      <c r="K141" s="107"/>
      <c r="L141" s="84"/>
      <c r="M141" s="107"/>
      <c r="N141" s="104"/>
    </row>
    <row r="142" spans="1:14" x14ac:dyDescent="0.25">
      <c r="A142" s="67" t="s">
        <v>233</v>
      </c>
      <c r="B142" s="140" t="s">
        <v>234</v>
      </c>
      <c r="C142" s="154" t="s">
        <v>217</v>
      </c>
      <c r="D142" s="155">
        <v>528.83999999999992</v>
      </c>
      <c r="E142" s="117"/>
      <c r="F142" s="84"/>
      <c r="G142" s="117"/>
      <c r="H142" s="84"/>
      <c r="I142" s="118"/>
      <c r="J142" s="119"/>
      <c r="K142" s="107"/>
      <c r="L142" s="84"/>
      <c r="M142" s="107"/>
      <c r="N142" s="104"/>
    </row>
    <row r="143" spans="1:14" x14ac:dyDescent="0.25">
      <c r="A143" s="67" t="s">
        <v>235</v>
      </c>
      <c r="B143" s="140" t="s">
        <v>236</v>
      </c>
      <c r="C143" s="68" t="s">
        <v>217</v>
      </c>
      <c r="D143" s="145">
        <v>1633.5279999999998</v>
      </c>
      <c r="E143" s="117"/>
      <c r="F143" s="84"/>
      <c r="G143" s="117"/>
      <c r="H143" s="84"/>
      <c r="I143" s="118"/>
      <c r="J143" s="119"/>
      <c r="K143" s="107"/>
      <c r="L143" s="84"/>
      <c r="M143" s="107"/>
      <c r="N143" s="104"/>
    </row>
    <row r="144" spans="1:14" x14ac:dyDescent="0.25">
      <c r="A144" s="67" t="s">
        <v>237</v>
      </c>
      <c r="B144" s="140" t="s">
        <v>238</v>
      </c>
      <c r="C144" s="68" t="s">
        <v>217</v>
      </c>
      <c r="D144" s="145">
        <v>1633.5279999999998</v>
      </c>
      <c r="E144" s="117"/>
      <c r="F144" s="84"/>
      <c r="G144" s="117"/>
      <c r="H144" s="84"/>
      <c r="I144" s="118"/>
      <c r="J144" s="119"/>
      <c r="K144" s="107"/>
      <c r="L144" s="84"/>
      <c r="M144" s="107"/>
      <c r="N144" s="104"/>
    </row>
    <row r="145" spans="1:14" x14ac:dyDescent="0.25">
      <c r="A145" s="63" t="s">
        <v>239</v>
      </c>
      <c r="B145" s="137" t="s">
        <v>240</v>
      </c>
      <c r="C145" s="64" t="s">
        <v>241</v>
      </c>
      <c r="D145" s="22">
        <f>2*D132/1000</f>
        <v>117.52</v>
      </c>
      <c r="E145" s="50"/>
      <c r="F145" s="50"/>
      <c r="G145" s="50"/>
      <c r="H145" s="50"/>
      <c r="I145" s="91"/>
      <c r="J145" s="91"/>
      <c r="K145" s="50"/>
      <c r="L145" s="50"/>
      <c r="M145" s="50"/>
      <c r="N145" s="100"/>
    </row>
    <row r="146" spans="1:14" x14ac:dyDescent="0.25">
      <c r="A146" s="63" t="s">
        <v>242</v>
      </c>
      <c r="B146" s="137" t="s">
        <v>243</v>
      </c>
      <c r="C146" s="64" t="s">
        <v>241</v>
      </c>
      <c r="D146" s="22">
        <f>D132/1000</f>
        <v>58.76</v>
      </c>
      <c r="E146" s="50"/>
      <c r="F146" s="50"/>
      <c r="G146" s="50"/>
      <c r="H146" s="50"/>
      <c r="I146" s="91"/>
      <c r="J146" s="91"/>
      <c r="K146" s="50"/>
      <c r="L146" s="50"/>
      <c r="M146" s="50"/>
      <c r="N146" s="100"/>
    </row>
    <row r="147" spans="1:14" x14ac:dyDescent="0.25">
      <c r="A147" s="63" t="s">
        <v>244</v>
      </c>
      <c r="B147" s="137" t="s">
        <v>245</v>
      </c>
      <c r="C147" s="64" t="s">
        <v>241</v>
      </c>
      <c r="D147" s="22">
        <f>D132/1000</f>
        <v>58.76</v>
      </c>
      <c r="E147" s="50"/>
      <c r="F147" s="50"/>
      <c r="G147" s="50"/>
      <c r="H147" s="50"/>
      <c r="I147" s="91"/>
      <c r="J147" s="91"/>
      <c r="K147" s="50"/>
      <c r="L147" s="50"/>
      <c r="M147" s="50"/>
      <c r="N147" s="100"/>
    </row>
    <row r="148" spans="1:14" x14ac:dyDescent="0.25">
      <c r="A148" s="63" t="s">
        <v>246</v>
      </c>
      <c r="B148" s="137" t="s">
        <v>247</v>
      </c>
      <c r="C148" s="64" t="s">
        <v>282</v>
      </c>
      <c r="D148" s="22">
        <v>763.88</v>
      </c>
      <c r="E148" s="50"/>
      <c r="F148" s="50"/>
      <c r="G148" s="50"/>
      <c r="H148" s="50"/>
      <c r="I148" s="91"/>
      <c r="J148" s="91"/>
      <c r="K148" s="50"/>
      <c r="L148" s="50"/>
      <c r="M148" s="50"/>
      <c r="N148" s="100"/>
    </row>
    <row r="149" spans="1:14" x14ac:dyDescent="0.25">
      <c r="A149" s="63" t="s">
        <v>248</v>
      </c>
      <c r="B149" s="137" t="s">
        <v>249</v>
      </c>
      <c r="C149" s="64" t="s">
        <v>241</v>
      </c>
      <c r="D149" s="22">
        <v>235.04</v>
      </c>
      <c r="E149" s="50"/>
      <c r="F149" s="50"/>
      <c r="G149" s="50"/>
      <c r="H149" s="50"/>
      <c r="I149" s="91"/>
      <c r="J149" s="91"/>
      <c r="K149" s="50"/>
      <c r="L149" s="50"/>
      <c r="M149" s="50"/>
      <c r="N149" s="100"/>
    </row>
    <row r="150" spans="1:14" x14ac:dyDescent="0.25">
      <c r="A150" s="67" t="s">
        <v>250</v>
      </c>
      <c r="B150" s="140" t="s">
        <v>251</v>
      </c>
      <c r="C150" s="68" t="s">
        <v>241</v>
      </c>
      <c r="D150" s="145">
        <v>117.52</v>
      </c>
      <c r="E150" s="117"/>
      <c r="F150" s="84"/>
      <c r="G150" s="117"/>
      <c r="H150" s="84"/>
      <c r="I150" s="118"/>
      <c r="J150" s="119"/>
      <c r="K150" s="107"/>
      <c r="L150" s="84"/>
      <c r="M150" s="107"/>
      <c r="N150" s="104"/>
    </row>
    <row r="151" spans="1:14" x14ac:dyDescent="0.25">
      <c r="A151" s="67" t="s">
        <v>252</v>
      </c>
      <c r="B151" s="140" t="s">
        <v>253</v>
      </c>
      <c r="C151" s="68" t="s">
        <v>241</v>
      </c>
      <c r="D151" s="145">
        <v>58.76</v>
      </c>
      <c r="E151" s="117"/>
      <c r="F151" s="84"/>
      <c r="G151" s="117"/>
      <c r="H151" s="84"/>
      <c r="I151" s="118"/>
      <c r="J151" s="119"/>
      <c r="K151" s="107"/>
      <c r="L151" s="84"/>
      <c r="M151" s="107"/>
      <c r="N151" s="104"/>
    </row>
    <row r="152" spans="1:14" ht="15.75" thickBot="1" x14ac:dyDescent="0.3">
      <c r="A152" s="69" t="s">
        <v>254</v>
      </c>
      <c r="B152" s="141" t="s">
        <v>255</v>
      </c>
      <c r="C152" s="70" t="s">
        <v>241</v>
      </c>
      <c r="D152" s="146">
        <v>58.76</v>
      </c>
      <c r="E152" s="117"/>
      <c r="F152" s="84"/>
      <c r="G152" s="117"/>
      <c r="H152" s="84"/>
      <c r="I152" s="118"/>
      <c r="J152" s="119"/>
      <c r="K152" s="107"/>
      <c r="L152" s="84"/>
      <c r="M152" s="107"/>
      <c r="N152" s="104"/>
    </row>
  </sheetData>
  <mergeCells count="13">
    <mergeCell ref="N1:N2"/>
    <mergeCell ref="I6:J6"/>
    <mergeCell ref="K6:M6"/>
    <mergeCell ref="A1:A2"/>
    <mergeCell ref="B1:B2"/>
    <mergeCell ref="G1:G2"/>
    <mergeCell ref="H1:H2"/>
    <mergeCell ref="M1:M2"/>
    <mergeCell ref="A4:D4"/>
    <mergeCell ref="A6:A7"/>
    <mergeCell ref="B6:B7"/>
    <mergeCell ref="C6:D6"/>
    <mergeCell ref="E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2020-02-18T14:42:25Z</dcterms:modified>
</cp:coreProperties>
</file>